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5"/>
  <workbookPr defaultThemeVersion="124226"/>
  <mc:AlternateContent xmlns:mc="http://schemas.openxmlformats.org/markup-compatibility/2006">
    <mc:Choice Requires="x15">
      <x15ac:absPath xmlns:x15ac="http://schemas.microsoft.com/office/spreadsheetml/2010/11/ac" url="/Users/bdunne/Downloads/"/>
    </mc:Choice>
  </mc:AlternateContent>
  <xr:revisionPtr revIDLastSave="0" documentId="13_ncr:1_{C4B3B817-DED0-F446-8E7F-97F873652493}" xr6:coauthVersionLast="43" xr6:coauthVersionMax="43" xr10:uidLastSave="{00000000-0000-0000-0000-000000000000}"/>
  <bookViews>
    <workbookView xWindow="6300" yWindow="900" windowWidth="23060" windowHeight="16820" activeTab="1" xr2:uid="{00000000-000D-0000-FFFF-FFFF00000000}"/>
  </bookViews>
  <sheets>
    <sheet name="Guidance" sheetId="18" r:id="rId1"/>
    <sheet name="General" sheetId="21" r:id="rId2"/>
    <sheet name="State of IL - GOMB" sheetId="17" r:id="rId3"/>
    <sheet name="USDA-NIFA 30%" sheetId="13" r:id="rId4"/>
    <sheet name="USDA-APHIS 15%" sheetId="22" r:id="rId5"/>
    <sheet name="Cost Share" sheetId="10" r:id="rId6"/>
    <sheet name="UIC Component" sheetId="12" r:id="rId7"/>
    <sheet name="location tool" sheetId="9" r:id="rId8"/>
  </sheets>
  <externalReferences>
    <externalReference r:id="rId9"/>
  </externalReferences>
  <definedNames>
    <definedName name="lll">'[1]USDA Cap'!$AE$5</definedName>
    <definedName name="_xlnm.Print_Area" localSheetId="5">'Cost Share'!$A$1:$P$90</definedName>
    <definedName name="_xlnm.Print_Area" localSheetId="1">General!$A$1:$J$88</definedName>
    <definedName name="_xlnm.Print_Area" localSheetId="7">'location tool'!$A$1:$P$82</definedName>
    <definedName name="_xlnm.Print_Area" localSheetId="2">'State of IL - GOMB'!$A$1:$J$88</definedName>
    <definedName name="_xlnm.Print_Area" localSheetId="6">'UIC Component'!$A$1:$P$89</definedName>
    <definedName name="_xlnm.Print_Area" localSheetId="4">'USDA-APHIS 15%'!$A$1:$J$88</definedName>
    <definedName name="_xlnm.Print_Area" localSheetId="3">'USDA-NIFA 30%'!$A$1:$J$86</definedName>
    <definedName name="_xlnm.Print_Titles" localSheetId="5">'Cost Share'!$10:$11</definedName>
    <definedName name="_xlnm.Print_Titles" localSheetId="1">General!$11:$11</definedName>
    <definedName name="_xlnm.Print_Titles" localSheetId="7">'location tool'!$10:$11</definedName>
    <definedName name="_xlnm.Print_Titles" localSheetId="2">'State of IL - GOMB'!$10:$10</definedName>
    <definedName name="_xlnm.Print_Titles" localSheetId="6">'UIC Component'!$10:$11</definedName>
    <definedName name="_xlnm.Print_Titles" localSheetId="4">'USDA-APHIS 15%'!$10:$10</definedName>
    <definedName name="_xlnm.Print_Titles" localSheetId="3">'USDA-NIFA 30%'!$10:$10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56" i="12" l="1"/>
  <c r="AA156" i="10"/>
  <c r="S156" i="22"/>
  <c r="S156" i="13"/>
  <c r="S156" i="17"/>
  <c r="S156" i="21"/>
  <c r="F78" i="22"/>
  <c r="G78" i="22" s="1"/>
  <c r="H78" i="22" s="1"/>
  <c r="J77" i="22"/>
  <c r="J76" i="22"/>
  <c r="J75" i="22"/>
  <c r="J74" i="22"/>
  <c r="J73" i="22"/>
  <c r="J72" i="22"/>
  <c r="J71" i="22"/>
  <c r="G70" i="22"/>
  <c r="H70" i="22" s="1"/>
  <c r="I70" i="22" s="1"/>
  <c r="F70" i="22"/>
  <c r="J69" i="22"/>
  <c r="E68" i="22"/>
  <c r="E80" i="22" s="1"/>
  <c r="J66" i="22"/>
  <c r="J65" i="22"/>
  <c r="J64" i="22"/>
  <c r="J63" i="22"/>
  <c r="F62" i="22"/>
  <c r="G62" i="22" s="1"/>
  <c r="H62" i="22" s="1"/>
  <c r="I62" i="22" s="1"/>
  <c r="F61" i="22"/>
  <c r="F60" i="22"/>
  <c r="G60" i="22" s="1"/>
  <c r="F59" i="22"/>
  <c r="F58" i="22"/>
  <c r="G58" i="22" s="1"/>
  <c r="H58" i="22" s="1"/>
  <c r="J55" i="22"/>
  <c r="F53" i="22"/>
  <c r="G53" i="22" s="1"/>
  <c r="F52" i="22"/>
  <c r="G52" i="22" s="1"/>
  <c r="H52" i="22" s="1"/>
  <c r="I52" i="22" s="1"/>
  <c r="J50" i="22"/>
  <c r="E42" i="22"/>
  <c r="E40" i="22"/>
  <c r="D40" i="22"/>
  <c r="G39" i="22"/>
  <c r="G40" i="22" s="1"/>
  <c r="F39" i="22"/>
  <c r="D38" i="22"/>
  <c r="E38" i="22" s="1"/>
  <c r="F37" i="22"/>
  <c r="G37" i="22" s="1"/>
  <c r="E36" i="22"/>
  <c r="D36" i="22"/>
  <c r="G35" i="22"/>
  <c r="G36" i="22" s="1"/>
  <c r="F35" i="22"/>
  <c r="F36" i="22" s="1"/>
  <c r="D34" i="22"/>
  <c r="E34" i="22" s="1"/>
  <c r="F33" i="22"/>
  <c r="G33" i="22" s="1"/>
  <c r="E32" i="22"/>
  <c r="D32" i="22"/>
  <c r="G31" i="22"/>
  <c r="G32" i="22" s="1"/>
  <c r="F31" i="22"/>
  <c r="D30" i="22"/>
  <c r="E30" i="22" s="1"/>
  <c r="F29" i="22"/>
  <c r="F42" i="22" s="1"/>
  <c r="E25" i="22"/>
  <c r="D23" i="22"/>
  <c r="E23" i="22" s="1"/>
  <c r="F22" i="22"/>
  <c r="G22" i="22" s="1"/>
  <c r="D21" i="22"/>
  <c r="F21" i="22" s="1"/>
  <c r="F20" i="22"/>
  <c r="E19" i="22"/>
  <c r="D19" i="22"/>
  <c r="F18" i="22"/>
  <c r="G18" i="22" s="1"/>
  <c r="E17" i="22"/>
  <c r="D17" i="22"/>
  <c r="F16" i="22"/>
  <c r="F17" i="22" s="1"/>
  <c r="D15" i="22"/>
  <c r="E15" i="22" s="1"/>
  <c r="F14" i="22"/>
  <c r="G14" i="22" s="1"/>
  <c r="F13" i="22"/>
  <c r="D13" i="22"/>
  <c r="E13" i="22" s="1"/>
  <c r="F12" i="22"/>
  <c r="AF6" i="22"/>
  <c r="AF5" i="22"/>
  <c r="AF4" i="22"/>
  <c r="J2" i="22"/>
  <c r="J1" i="22"/>
  <c r="C3" i="22" s="1"/>
  <c r="L10" i="22"/>
  <c r="E21" i="22" l="1"/>
  <c r="E26" i="22" s="1"/>
  <c r="F32" i="22"/>
  <c r="F40" i="22"/>
  <c r="J70" i="22"/>
  <c r="F68" i="22"/>
  <c r="F79" i="22" s="1"/>
  <c r="H14" i="22"/>
  <c r="G15" i="22"/>
  <c r="H33" i="22"/>
  <c r="G34" i="22"/>
  <c r="G68" i="22"/>
  <c r="G79" i="22" s="1"/>
  <c r="E43" i="22"/>
  <c r="E44" i="22" s="1"/>
  <c r="H22" i="22"/>
  <c r="G23" i="22"/>
  <c r="H37" i="22"/>
  <c r="G38" i="22"/>
  <c r="J61" i="22"/>
  <c r="H60" i="22"/>
  <c r="I60" i="22" s="1"/>
  <c r="J91" i="22"/>
  <c r="I91" i="22"/>
  <c r="E86" i="22"/>
  <c r="H91" i="22"/>
  <c r="G91" i="22"/>
  <c r="I86" i="22"/>
  <c r="I88" i="22" s="1"/>
  <c r="I90" i="22" s="1"/>
  <c r="F91" i="22"/>
  <c r="H86" i="22"/>
  <c r="H88" i="22" s="1"/>
  <c r="H90" i="22" s="1"/>
  <c r="E91" i="22"/>
  <c r="G86" i="22"/>
  <c r="G88" i="22" s="1"/>
  <c r="G90" i="22" s="1"/>
  <c r="F86" i="22"/>
  <c r="F88" i="22" s="1"/>
  <c r="F90" i="22" s="1"/>
  <c r="H18" i="22"/>
  <c r="G19" i="22"/>
  <c r="H53" i="22"/>
  <c r="I53" i="22" s="1"/>
  <c r="J53" i="22"/>
  <c r="J62" i="22"/>
  <c r="H35" i="22"/>
  <c r="G12" i="22"/>
  <c r="G16" i="22"/>
  <c r="G20" i="22"/>
  <c r="F25" i="22"/>
  <c r="F30" i="22"/>
  <c r="F34" i="22"/>
  <c r="F38" i="22"/>
  <c r="G59" i="22"/>
  <c r="G61" i="22"/>
  <c r="H61" i="22" s="1"/>
  <c r="I61" i="22" s="1"/>
  <c r="F15" i="22"/>
  <c r="F26" i="22" s="1"/>
  <c r="F19" i="22"/>
  <c r="F23" i="22"/>
  <c r="G29" i="22"/>
  <c r="J52" i="22"/>
  <c r="E79" i="22"/>
  <c r="E46" i="22"/>
  <c r="H39" i="22"/>
  <c r="I58" i="22"/>
  <c r="I78" i="22"/>
  <c r="J78" i="22" s="1"/>
  <c r="H31" i="22"/>
  <c r="F43" i="9"/>
  <c r="E43" i="9"/>
  <c r="F26" i="9"/>
  <c r="E26" i="9"/>
  <c r="F43" i="12"/>
  <c r="E43" i="12"/>
  <c r="F26" i="12"/>
  <c r="E26" i="12"/>
  <c r="F43" i="10"/>
  <c r="E43" i="10"/>
  <c r="F26" i="10"/>
  <c r="E26" i="10"/>
  <c r="E42" i="13"/>
  <c r="E25" i="13"/>
  <c r="E43" i="17"/>
  <c r="E25" i="17"/>
  <c r="E43" i="21"/>
  <c r="E26" i="21"/>
  <c r="E27" i="22" l="1"/>
  <c r="E47" i="22"/>
  <c r="J60" i="22"/>
  <c r="F80" i="22"/>
  <c r="H16" i="22"/>
  <c r="G17" i="22"/>
  <c r="G42" i="22"/>
  <c r="H29" i="22"/>
  <c r="G30" i="22"/>
  <c r="G13" i="22"/>
  <c r="H12" i="22"/>
  <c r="G25" i="22"/>
  <c r="H15" i="22"/>
  <c r="I14" i="22"/>
  <c r="I15" i="22" s="1"/>
  <c r="H40" i="22"/>
  <c r="I39" i="22"/>
  <c r="H59" i="22"/>
  <c r="G80" i="22"/>
  <c r="H36" i="22"/>
  <c r="I35" i="22"/>
  <c r="H19" i="22"/>
  <c r="I18" i="22"/>
  <c r="I37" i="22"/>
  <c r="I38" i="22" s="1"/>
  <c r="H38" i="22"/>
  <c r="J38" i="22" s="1"/>
  <c r="I33" i="22"/>
  <c r="J33" i="22" s="1"/>
  <c r="H34" i="22"/>
  <c r="H68" i="22"/>
  <c r="E48" i="22"/>
  <c r="F43" i="22"/>
  <c r="F44" i="22" s="1"/>
  <c r="F46" i="22"/>
  <c r="F27" i="22"/>
  <c r="J58" i="22"/>
  <c r="E88" i="22"/>
  <c r="J86" i="22"/>
  <c r="H32" i="22"/>
  <c r="I31" i="22"/>
  <c r="H20" i="22"/>
  <c r="G21" i="22"/>
  <c r="H23" i="22"/>
  <c r="I22" i="22"/>
  <c r="I23" i="22" s="1"/>
  <c r="J14" i="22"/>
  <c r="D35" i="9"/>
  <c r="E35" i="9" s="1"/>
  <c r="F66" i="9"/>
  <c r="E66" i="9"/>
  <c r="F69" i="12"/>
  <c r="E69" i="12"/>
  <c r="F69" i="10"/>
  <c r="E69" i="10"/>
  <c r="E66" i="13"/>
  <c r="E69" i="17"/>
  <c r="E69" i="21"/>
  <c r="J23" i="22" l="1"/>
  <c r="J15" i="22"/>
  <c r="J19" i="22"/>
  <c r="G46" i="22"/>
  <c r="E82" i="22"/>
  <c r="E84" i="22" s="1"/>
  <c r="I34" i="22"/>
  <c r="J34" i="22" s="1"/>
  <c r="I68" i="22"/>
  <c r="I79" i="22" s="1"/>
  <c r="E90" i="22"/>
  <c r="J88" i="22"/>
  <c r="J90" i="22" s="1"/>
  <c r="G26" i="22"/>
  <c r="I16" i="22"/>
  <c r="H17" i="22"/>
  <c r="I20" i="22"/>
  <c r="H21" i="22"/>
  <c r="G43" i="22"/>
  <c r="I32" i="22"/>
  <c r="J31" i="22"/>
  <c r="F47" i="22"/>
  <c r="J37" i="22"/>
  <c r="I40" i="22"/>
  <c r="J39" i="22"/>
  <c r="H42" i="22"/>
  <c r="H44" i="22" s="1"/>
  <c r="I29" i="22"/>
  <c r="H30" i="22"/>
  <c r="H43" i="22" s="1"/>
  <c r="H25" i="22"/>
  <c r="I12" i="22"/>
  <c r="H13" i="22"/>
  <c r="I59" i="22"/>
  <c r="H80" i="22"/>
  <c r="J32" i="22"/>
  <c r="I19" i="22"/>
  <c r="J18" i="22"/>
  <c r="J40" i="22"/>
  <c r="G44" i="22"/>
  <c r="J22" i="22"/>
  <c r="H79" i="22"/>
  <c r="J79" i="22" s="1"/>
  <c r="J68" i="22"/>
  <c r="I36" i="22"/>
  <c r="J36" i="22" s="1"/>
  <c r="J35" i="22"/>
  <c r="F35" i="9"/>
  <c r="I80" i="22" l="1"/>
  <c r="J80" i="22" s="1"/>
  <c r="I42" i="22"/>
  <c r="J42" i="22" s="1"/>
  <c r="I30" i="22"/>
  <c r="J29" i="22"/>
  <c r="I25" i="22"/>
  <c r="I13" i="22"/>
  <c r="J12" i="22"/>
  <c r="D5" i="22"/>
  <c r="C5" i="22"/>
  <c r="E83" i="22"/>
  <c r="H27" i="22"/>
  <c r="H46" i="22"/>
  <c r="I17" i="22"/>
  <c r="J17" i="22" s="1"/>
  <c r="J16" i="22"/>
  <c r="J59" i="22"/>
  <c r="G47" i="22"/>
  <c r="G27" i="22"/>
  <c r="F48" i="22"/>
  <c r="H26" i="22"/>
  <c r="H47" i="22" s="1"/>
  <c r="I21" i="22"/>
  <c r="J21" i="22" s="1"/>
  <c r="J20" i="22"/>
  <c r="F41" i="12"/>
  <c r="F39" i="12"/>
  <c r="F37" i="12"/>
  <c r="F35" i="12"/>
  <c r="F33" i="12"/>
  <c r="F31" i="12"/>
  <c r="F24" i="12"/>
  <c r="F22" i="12"/>
  <c r="F20" i="12"/>
  <c r="F18" i="12"/>
  <c r="F16" i="12"/>
  <c r="F44" i="12" l="1"/>
  <c r="I46" i="22"/>
  <c r="I43" i="22"/>
  <c r="J43" i="22" s="1"/>
  <c r="J30" i="22"/>
  <c r="J25" i="22"/>
  <c r="G48" i="22"/>
  <c r="G82" i="22" s="1"/>
  <c r="H48" i="22"/>
  <c r="H82" i="22" s="1"/>
  <c r="J46" i="22"/>
  <c r="F82" i="22"/>
  <c r="F84" i="22" s="1"/>
  <c r="I26" i="22"/>
  <c r="I27" i="22" s="1"/>
  <c r="J27" i="22" s="1"/>
  <c r="J13" i="22"/>
  <c r="F77" i="9"/>
  <c r="E77" i="9"/>
  <c r="P76" i="9"/>
  <c r="O76" i="9"/>
  <c r="P75" i="9"/>
  <c r="O75" i="9"/>
  <c r="P74" i="9"/>
  <c r="O74" i="9"/>
  <c r="P73" i="9"/>
  <c r="O73" i="9"/>
  <c r="P72" i="9"/>
  <c r="O72" i="9"/>
  <c r="P71" i="9"/>
  <c r="O71" i="9"/>
  <c r="P70" i="9"/>
  <c r="O70" i="9"/>
  <c r="P69" i="9"/>
  <c r="O69" i="9"/>
  <c r="P68" i="9"/>
  <c r="O68" i="9"/>
  <c r="P67" i="9"/>
  <c r="O67" i="9"/>
  <c r="F81" i="12"/>
  <c r="E81" i="12"/>
  <c r="F80" i="12"/>
  <c r="E80" i="12"/>
  <c r="H79" i="12"/>
  <c r="J79" i="12" s="1"/>
  <c r="G79" i="12"/>
  <c r="I79" i="12" s="1"/>
  <c r="P78" i="12"/>
  <c r="O78" i="12"/>
  <c r="P77" i="12"/>
  <c r="O77" i="12"/>
  <c r="P75" i="12"/>
  <c r="O75" i="12"/>
  <c r="P76" i="12"/>
  <c r="O76" i="12"/>
  <c r="P74" i="12"/>
  <c r="O74" i="12"/>
  <c r="P73" i="12"/>
  <c r="O73" i="12"/>
  <c r="P72" i="12"/>
  <c r="O72" i="12"/>
  <c r="P70" i="12"/>
  <c r="O70" i="12"/>
  <c r="H71" i="12"/>
  <c r="J71" i="12" s="1"/>
  <c r="G71" i="12"/>
  <c r="I71" i="12" s="1"/>
  <c r="P67" i="12"/>
  <c r="O67" i="12"/>
  <c r="P66" i="12"/>
  <c r="O66" i="12"/>
  <c r="J2" i="21"/>
  <c r="J1" i="21"/>
  <c r="H83" i="22" l="1"/>
  <c r="H84" i="22"/>
  <c r="G83" i="22"/>
  <c r="G84" i="22"/>
  <c r="F83" i="22"/>
  <c r="I47" i="22"/>
  <c r="J47" i="22" s="1"/>
  <c r="J26" i="22"/>
  <c r="I44" i="22"/>
  <c r="J44" i="22" s="1"/>
  <c r="P79" i="12"/>
  <c r="L79" i="12"/>
  <c r="N79" i="12" s="1"/>
  <c r="K79" i="12"/>
  <c r="M79" i="12" s="1"/>
  <c r="K71" i="12"/>
  <c r="M71" i="12" s="1"/>
  <c r="L71" i="12"/>
  <c r="N71" i="12" s="1"/>
  <c r="P71" i="12"/>
  <c r="F68" i="13"/>
  <c r="G68" i="13" s="1"/>
  <c r="H68" i="13" s="1"/>
  <c r="I68" i="13" s="1"/>
  <c r="O71" i="12" l="1"/>
  <c r="I48" i="22"/>
  <c r="O79" i="12"/>
  <c r="E78" i="13"/>
  <c r="J64" i="13"/>
  <c r="J63" i="13"/>
  <c r="F76" i="13"/>
  <c r="J75" i="13"/>
  <c r="J74" i="13"/>
  <c r="J73" i="13"/>
  <c r="J72" i="13"/>
  <c r="J71" i="13"/>
  <c r="J70" i="13"/>
  <c r="J69" i="13"/>
  <c r="J68" i="13"/>
  <c r="J67" i="13"/>
  <c r="E80" i="10"/>
  <c r="F79" i="17"/>
  <c r="G79" i="17" s="1"/>
  <c r="H79" i="17" s="1"/>
  <c r="I79" i="17" s="1"/>
  <c r="F71" i="17"/>
  <c r="G71" i="17" s="1"/>
  <c r="H71" i="17" s="1"/>
  <c r="I71" i="17" s="1"/>
  <c r="E80" i="17"/>
  <c r="I82" i="22" l="1"/>
  <c r="I84" i="22" s="1"/>
  <c r="J84" i="22" s="1"/>
  <c r="J48" i="22"/>
  <c r="G76" i="13"/>
  <c r="H76" i="13" s="1"/>
  <c r="I76" i="13" s="1"/>
  <c r="I83" i="22" l="1"/>
  <c r="J83" i="22" s="1"/>
  <c r="J82" i="22"/>
  <c r="J76" i="13"/>
  <c r="C83" i="22" l="1"/>
  <c r="C84" i="22"/>
  <c r="F79" i="21"/>
  <c r="G79" i="21" s="1"/>
  <c r="H79" i="21" s="1"/>
  <c r="I79" i="21" s="1"/>
  <c r="O64" i="10" l="1"/>
  <c r="P64" i="10"/>
  <c r="O65" i="10"/>
  <c r="P65" i="10"/>
  <c r="O66" i="10"/>
  <c r="P66" i="10"/>
  <c r="O67" i="10"/>
  <c r="P67" i="10"/>
  <c r="G79" i="10"/>
  <c r="H78" i="10"/>
  <c r="J78" i="10" s="1"/>
  <c r="G78" i="10"/>
  <c r="I78" i="10" s="1"/>
  <c r="K78" i="10" s="1"/>
  <c r="H77" i="10"/>
  <c r="J77" i="10" s="1"/>
  <c r="L77" i="10" s="1"/>
  <c r="N77" i="10" s="1"/>
  <c r="G77" i="10"/>
  <c r="H76" i="10"/>
  <c r="G76" i="10"/>
  <c r="I76" i="10" s="1"/>
  <c r="K76" i="10" s="1"/>
  <c r="M76" i="10" s="1"/>
  <c r="H75" i="10"/>
  <c r="J75" i="10" s="1"/>
  <c r="L75" i="10" s="1"/>
  <c r="N75" i="10" s="1"/>
  <c r="G75" i="10"/>
  <c r="H74" i="10"/>
  <c r="J74" i="10" s="1"/>
  <c r="G74" i="10"/>
  <c r="I74" i="10" s="1"/>
  <c r="K74" i="10" s="1"/>
  <c r="H73" i="10"/>
  <c r="J73" i="10" s="1"/>
  <c r="L73" i="10" s="1"/>
  <c r="N73" i="10" s="1"/>
  <c r="G73" i="10"/>
  <c r="H72" i="10"/>
  <c r="G72" i="10"/>
  <c r="I72" i="10" s="1"/>
  <c r="K72" i="10" s="1"/>
  <c r="M72" i="10" s="1"/>
  <c r="H71" i="10"/>
  <c r="J71" i="10" s="1"/>
  <c r="L71" i="10" s="1"/>
  <c r="N71" i="10" s="1"/>
  <c r="G71" i="10"/>
  <c r="H70" i="10"/>
  <c r="G70" i="10"/>
  <c r="I70" i="10" s="1"/>
  <c r="H61" i="10"/>
  <c r="J61" i="10" s="1"/>
  <c r="L61" i="10" s="1"/>
  <c r="N61" i="10" s="1"/>
  <c r="H62" i="10"/>
  <c r="H63" i="10"/>
  <c r="J63" i="10" s="1"/>
  <c r="L63" i="10" s="1"/>
  <c r="N63" i="10" s="1"/>
  <c r="G63" i="10"/>
  <c r="I63" i="10" s="1"/>
  <c r="K63" i="10" s="1"/>
  <c r="M63" i="10" s="1"/>
  <c r="G61" i="10"/>
  <c r="G62" i="10"/>
  <c r="I62" i="10" s="1"/>
  <c r="K62" i="10" s="1"/>
  <c r="M62" i="10" s="1"/>
  <c r="P77" i="10" l="1"/>
  <c r="J72" i="10"/>
  <c r="L72" i="10" s="1"/>
  <c r="N72" i="10" s="1"/>
  <c r="P73" i="10"/>
  <c r="O76" i="10"/>
  <c r="J76" i="10"/>
  <c r="L76" i="10" s="1"/>
  <c r="N76" i="10" s="1"/>
  <c r="L74" i="10"/>
  <c r="N74" i="10" s="1"/>
  <c r="L78" i="10"/>
  <c r="N78" i="10" s="1"/>
  <c r="M78" i="10"/>
  <c r="O78" i="10" s="1"/>
  <c r="M74" i="10"/>
  <c r="O74" i="10" s="1"/>
  <c r="O72" i="10"/>
  <c r="I73" i="10"/>
  <c r="K73" i="10" s="1"/>
  <c r="M73" i="10" s="1"/>
  <c r="I77" i="10"/>
  <c r="K77" i="10" s="1"/>
  <c r="M77" i="10" s="1"/>
  <c r="K70" i="10"/>
  <c r="J70" i="10"/>
  <c r="I79" i="10"/>
  <c r="K79" i="10" s="1"/>
  <c r="M79" i="10" s="1"/>
  <c r="P75" i="10"/>
  <c r="P71" i="10"/>
  <c r="I71" i="10"/>
  <c r="K71" i="10" s="1"/>
  <c r="M71" i="10" s="1"/>
  <c r="I75" i="10"/>
  <c r="K75" i="10" s="1"/>
  <c r="M75" i="10" s="1"/>
  <c r="P61" i="10"/>
  <c r="J62" i="10"/>
  <c r="L62" i="10" s="1"/>
  <c r="N62" i="10" s="1"/>
  <c r="O62" i="10"/>
  <c r="P63" i="10"/>
  <c r="O63" i="10"/>
  <c r="I61" i="10"/>
  <c r="K61" i="10" s="1"/>
  <c r="M61" i="10" s="1"/>
  <c r="J67" i="17"/>
  <c r="J66" i="17"/>
  <c r="J65" i="17"/>
  <c r="J64" i="17"/>
  <c r="F63" i="17"/>
  <c r="F62" i="17"/>
  <c r="G62" i="17" s="1"/>
  <c r="F61" i="17"/>
  <c r="G61" i="17" s="1"/>
  <c r="H61" i="17" s="1"/>
  <c r="I61" i="17" s="1"/>
  <c r="F60" i="17"/>
  <c r="G60" i="17" s="1"/>
  <c r="H60" i="17" s="1"/>
  <c r="I60" i="17" s="1"/>
  <c r="F59" i="17"/>
  <c r="G59" i="17" s="1"/>
  <c r="J79" i="17"/>
  <c r="J78" i="17"/>
  <c r="J77" i="17"/>
  <c r="J76" i="17"/>
  <c r="J75" i="17"/>
  <c r="J74" i="17"/>
  <c r="J73" i="17"/>
  <c r="J72" i="17"/>
  <c r="J71" i="17"/>
  <c r="J70" i="17"/>
  <c r="O79" i="10" l="1"/>
  <c r="P62" i="10"/>
  <c r="O73" i="10"/>
  <c r="M70" i="10"/>
  <c r="O71" i="10"/>
  <c r="O77" i="10"/>
  <c r="P74" i="10"/>
  <c r="P76" i="10"/>
  <c r="L70" i="10"/>
  <c r="P72" i="10"/>
  <c r="P78" i="10"/>
  <c r="O75" i="10"/>
  <c r="O70" i="10"/>
  <c r="O61" i="10"/>
  <c r="H59" i="17"/>
  <c r="I59" i="17" s="1"/>
  <c r="J59" i="17" s="1"/>
  <c r="H62" i="17"/>
  <c r="I62" i="17" s="1"/>
  <c r="J62" i="17" s="1"/>
  <c r="J61" i="17"/>
  <c r="J60" i="17"/>
  <c r="G63" i="17"/>
  <c r="H63" i="17" s="1"/>
  <c r="I63" i="17" s="1"/>
  <c r="N70" i="10" l="1"/>
  <c r="J63" i="17"/>
  <c r="P70" i="10" l="1"/>
  <c r="J76" i="21"/>
  <c r="J74" i="21" l="1"/>
  <c r="J70" i="21"/>
  <c r="J71" i="21"/>
  <c r="J77" i="21"/>
  <c r="J75" i="21"/>
  <c r="B84" i="21" l="1"/>
  <c r="J78" i="21"/>
  <c r="F56" i="21"/>
  <c r="G56" i="21" s="1"/>
  <c r="H56" i="21" s="1"/>
  <c r="I56" i="21" s="1"/>
  <c r="J79" i="21"/>
  <c r="J72" i="21"/>
  <c r="J73" i="21"/>
  <c r="J67" i="21"/>
  <c r="J66" i="21"/>
  <c r="F33" i="13" l="1"/>
  <c r="F12" i="13"/>
  <c r="G33" i="13" l="1"/>
  <c r="F66" i="13"/>
  <c r="G12" i="13"/>
  <c r="F62" i="13"/>
  <c r="G62" i="13" s="1"/>
  <c r="H62" i="13" s="1"/>
  <c r="I62" i="13" s="1"/>
  <c r="F63" i="21"/>
  <c r="G63" i="21" s="1"/>
  <c r="H63" i="21" s="1"/>
  <c r="I63" i="21" s="1"/>
  <c r="H33" i="13" l="1"/>
  <c r="G66" i="13"/>
  <c r="H12" i="13"/>
  <c r="H63" i="12"/>
  <c r="G63" i="12"/>
  <c r="I63" i="12" s="1"/>
  <c r="K63" i="12" s="1"/>
  <c r="J62" i="13"/>
  <c r="F13" i="21"/>
  <c r="F15" i="21"/>
  <c r="F17" i="21"/>
  <c r="G17" i="21" s="1"/>
  <c r="F19" i="21"/>
  <c r="G19" i="21" s="1"/>
  <c r="F21" i="21"/>
  <c r="G21" i="21" s="1"/>
  <c r="F23" i="21"/>
  <c r="G23" i="21" s="1"/>
  <c r="F30" i="21"/>
  <c r="F32" i="21"/>
  <c r="G32" i="21" s="1"/>
  <c r="F34" i="21"/>
  <c r="F69" i="21" s="1"/>
  <c r="F36" i="21"/>
  <c r="F38" i="21"/>
  <c r="G38" i="21" s="1"/>
  <c r="F40" i="21"/>
  <c r="F53" i="21"/>
  <c r="G53" i="21" s="1"/>
  <c r="H53" i="21" s="1"/>
  <c r="I53" i="21" s="1"/>
  <c r="F54" i="21"/>
  <c r="G54" i="21" s="1"/>
  <c r="H54" i="21" s="1"/>
  <c r="I54" i="21" s="1"/>
  <c r="F59" i="21"/>
  <c r="F60" i="21"/>
  <c r="G60" i="21" s="1"/>
  <c r="H60" i="21" s="1"/>
  <c r="I60" i="21" s="1"/>
  <c r="F61" i="21"/>
  <c r="G61" i="21" s="1"/>
  <c r="H61" i="21" s="1"/>
  <c r="I61" i="21" s="1"/>
  <c r="F62" i="21"/>
  <c r="G62" i="21" s="1"/>
  <c r="H62" i="21" s="1"/>
  <c r="I62" i="21" s="1"/>
  <c r="L10" i="17"/>
  <c r="Q10" i="12"/>
  <c r="Q10" i="10"/>
  <c r="L11" i="21"/>
  <c r="L10" i="13"/>
  <c r="F26" i="21" l="1"/>
  <c r="F43" i="21"/>
  <c r="I33" i="13"/>
  <c r="I66" i="13" s="1"/>
  <c r="H66" i="13"/>
  <c r="G40" i="21"/>
  <c r="G36" i="21"/>
  <c r="H36" i="21" s="1"/>
  <c r="G34" i="21"/>
  <c r="I12" i="13"/>
  <c r="G15" i="21"/>
  <c r="H15" i="21" s="1"/>
  <c r="G13" i="21"/>
  <c r="G26" i="21" s="1"/>
  <c r="G59" i="21"/>
  <c r="G30" i="21"/>
  <c r="G43" i="21" s="1"/>
  <c r="J63" i="12"/>
  <c r="L63" i="12" s="1"/>
  <c r="N63" i="12" s="1"/>
  <c r="M63" i="12"/>
  <c r="O63" i="12" s="1"/>
  <c r="H38" i="21"/>
  <c r="H19" i="21"/>
  <c r="H17" i="21"/>
  <c r="H34" i="21"/>
  <c r="H69" i="21" s="1"/>
  <c r="H23" i="21"/>
  <c r="H40" i="21"/>
  <c r="H32" i="21"/>
  <c r="H21" i="21"/>
  <c r="J63" i="21"/>
  <c r="C4" i="21"/>
  <c r="D14" i="21"/>
  <c r="D16" i="21"/>
  <c r="D18" i="21"/>
  <c r="D20" i="21"/>
  <c r="D22" i="21"/>
  <c r="D24" i="21"/>
  <c r="D31" i="21"/>
  <c r="D33" i="21"/>
  <c r="D35" i="21"/>
  <c r="D37" i="21"/>
  <c r="E37" i="21" s="1"/>
  <c r="D39" i="21"/>
  <c r="D41" i="21"/>
  <c r="E41" i="21" s="1"/>
  <c r="J51" i="21"/>
  <c r="J64" i="21"/>
  <c r="J65" i="21"/>
  <c r="H37" i="21" l="1"/>
  <c r="P63" i="12"/>
  <c r="H41" i="21"/>
  <c r="F37" i="21"/>
  <c r="G37" i="21"/>
  <c r="F41" i="21"/>
  <c r="G47" i="21"/>
  <c r="G41" i="21"/>
  <c r="G69" i="21"/>
  <c r="G80" i="21" s="1"/>
  <c r="F35" i="21"/>
  <c r="H35" i="21"/>
  <c r="E35" i="21"/>
  <c r="G35" i="21"/>
  <c r="F14" i="21"/>
  <c r="G14" i="21"/>
  <c r="E14" i="21"/>
  <c r="F33" i="21"/>
  <c r="E33" i="21"/>
  <c r="G33" i="21"/>
  <c r="H33" i="21"/>
  <c r="F31" i="21"/>
  <c r="G31" i="21"/>
  <c r="G44" i="21" s="1"/>
  <c r="E31" i="21"/>
  <c r="H24" i="21"/>
  <c r="G24" i="21"/>
  <c r="F24" i="21"/>
  <c r="E24" i="21"/>
  <c r="E22" i="21"/>
  <c r="F22" i="21"/>
  <c r="H22" i="21"/>
  <c r="G22" i="21"/>
  <c r="G39" i="21"/>
  <c r="F39" i="21"/>
  <c r="E39" i="21"/>
  <c r="H39" i="21"/>
  <c r="H20" i="21"/>
  <c r="G20" i="21"/>
  <c r="F20" i="21"/>
  <c r="E20" i="21"/>
  <c r="G18" i="21"/>
  <c r="F18" i="21"/>
  <c r="E18" i="21"/>
  <c r="H18" i="21"/>
  <c r="G16" i="21"/>
  <c r="E16" i="21"/>
  <c r="H16" i="21"/>
  <c r="F16" i="21"/>
  <c r="F81" i="21"/>
  <c r="F80" i="21"/>
  <c r="E81" i="21"/>
  <c r="E80" i="21"/>
  <c r="G86" i="21"/>
  <c r="F88" i="21"/>
  <c r="F90" i="21" s="1"/>
  <c r="I86" i="21"/>
  <c r="G88" i="21"/>
  <c r="G90" i="21" s="1"/>
  <c r="H88" i="21"/>
  <c r="H90" i="21" s="1"/>
  <c r="F86" i="21"/>
  <c r="H86" i="21"/>
  <c r="E86" i="21"/>
  <c r="I88" i="21"/>
  <c r="I90" i="21" s="1"/>
  <c r="E88" i="21"/>
  <c r="E90" i="21" s="1"/>
  <c r="J91" i="21"/>
  <c r="F91" i="21"/>
  <c r="G91" i="21"/>
  <c r="H91" i="21"/>
  <c r="I91" i="21"/>
  <c r="E91" i="21"/>
  <c r="H59" i="21"/>
  <c r="H30" i="21"/>
  <c r="F47" i="21"/>
  <c r="H13" i="21"/>
  <c r="H26" i="21" s="1"/>
  <c r="I32" i="21"/>
  <c r="I33" i="21" s="1"/>
  <c r="I36" i="21"/>
  <c r="I37" i="21" s="1"/>
  <c r="I23" i="21"/>
  <c r="I24" i="21" s="1"/>
  <c r="I17" i="21"/>
  <c r="I18" i="21" s="1"/>
  <c r="I21" i="21"/>
  <c r="I22" i="21" s="1"/>
  <c r="I40" i="21"/>
  <c r="I41" i="21" s="1"/>
  <c r="I15" i="21"/>
  <c r="I16" i="21" s="1"/>
  <c r="H80" i="21"/>
  <c r="I34" i="21"/>
  <c r="I69" i="21" s="1"/>
  <c r="I38" i="21"/>
  <c r="I39" i="21" s="1"/>
  <c r="I19" i="21"/>
  <c r="I20" i="21" s="1"/>
  <c r="E47" i="21"/>
  <c r="J62" i="21"/>
  <c r="J60" i="21"/>
  <c r="J56" i="21"/>
  <c r="J53" i="21"/>
  <c r="E27" i="21" l="1"/>
  <c r="E44" i="21"/>
  <c r="G27" i="21"/>
  <c r="F27" i="21"/>
  <c r="H31" i="21"/>
  <c r="H44" i="21" s="1"/>
  <c r="H43" i="21"/>
  <c r="F44" i="21"/>
  <c r="F45" i="21" s="1"/>
  <c r="G81" i="21"/>
  <c r="H14" i="21"/>
  <c r="H27" i="21" s="1"/>
  <c r="I35" i="21"/>
  <c r="J16" i="21"/>
  <c r="H81" i="21"/>
  <c r="I59" i="21"/>
  <c r="I30" i="21"/>
  <c r="I43" i="21" s="1"/>
  <c r="H47" i="21"/>
  <c r="I13" i="21"/>
  <c r="I26" i="21" s="1"/>
  <c r="H28" i="21"/>
  <c r="G28" i="21"/>
  <c r="G45" i="21"/>
  <c r="E28" i="21"/>
  <c r="E45" i="21"/>
  <c r="I80" i="21"/>
  <c r="J80" i="21" s="1"/>
  <c r="J24" i="21"/>
  <c r="J22" i="21"/>
  <c r="J18" i="21"/>
  <c r="J37" i="21"/>
  <c r="J54" i="21"/>
  <c r="J15" i="21"/>
  <c r="J19" i="21"/>
  <c r="J20" i="21"/>
  <c r="I31" i="21" l="1"/>
  <c r="I44" i="21" s="1"/>
  <c r="I14" i="21"/>
  <c r="I27" i="21" s="1"/>
  <c r="I81" i="21"/>
  <c r="I47" i="21"/>
  <c r="I48" i="21"/>
  <c r="H45" i="21"/>
  <c r="H48" i="21"/>
  <c r="H49" i="21" s="1"/>
  <c r="H83" i="21" s="1"/>
  <c r="H84" i="21" s="1"/>
  <c r="E48" i="21"/>
  <c r="E49" i="21" s="1"/>
  <c r="E83" i="21" s="1"/>
  <c r="E84" i="21" s="1"/>
  <c r="G48" i="21"/>
  <c r="G49" i="21" s="1"/>
  <c r="G83" i="21" s="1"/>
  <c r="G84" i="21" s="1"/>
  <c r="F28" i="21"/>
  <c r="F48" i="21"/>
  <c r="F49" i="21" s="1"/>
  <c r="F83" i="21" s="1"/>
  <c r="F84" i="21" s="1"/>
  <c r="J23" i="21"/>
  <c r="J35" i="21"/>
  <c r="J69" i="21"/>
  <c r="J30" i="21"/>
  <c r="J17" i="21"/>
  <c r="J21" i="21"/>
  <c r="J36" i="21"/>
  <c r="J34" i="21"/>
  <c r="J33" i="21"/>
  <c r="J32" i="21"/>
  <c r="J59" i="21"/>
  <c r="J41" i="21"/>
  <c r="J40" i="21"/>
  <c r="J13" i="21"/>
  <c r="J61" i="21"/>
  <c r="I28" i="21" l="1"/>
  <c r="I45" i="21"/>
  <c r="I49" i="21"/>
  <c r="I83" i="21" s="1"/>
  <c r="I84" i="21" s="1"/>
  <c r="J81" i="21"/>
  <c r="J31" i="21"/>
  <c r="J44" i="21"/>
  <c r="J38" i="21"/>
  <c r="J39" i="21" l="1"/>
  <c r="J14" i="21"/>
  <c r="J45" i="21"/>
  <c r="J27" i="21"/>
  <c r="J43" i="21"/>
  <c r="J26" i="21"/>
  <c r="J47" i="21"/>
  <c r="J86" i="21" l="1"/>
  <c r="J28" i="21"/>
  <c r="J48" i="21"/>
  <c r="J49" i="21" l="1"/>
  <c r="J84" i="21" l="1"/>
  <c r="J83" i="21"/>
  <c r="J88" i="21" l="1"/>
  <c r="J90" i="21" s="1"/>
  <c r="J2" i="10" l="1"/>
  <c r="C3" i="10" s="1"/>
  <c r="J1" i="13" l="1"/>
  <c r="J2" i="13" l="1"/>
  <c r="J1" i="10" l="1"/>
  <c r="C4" i="10" l="1"/>
  <c r="AF6" i="13"/>
  <c r="P93" i="10" l="1"/>
  <c r="L93" i="10"/>
  <c r="E93" i="10"/>
  <c r="I93" i="10"/>
  <c r="J93" i="10"/>
  <c r="O93" i="10"/>
  <c r="M93" i="10"/>
  <c r="N93" i="10"/>
  <c r="H93" i="10"/>
  <c r="K93" i="10"/>
  <c r="F93" i="10"/>
  <c r="G93" i="10"/>
  <c r="C5" i="10"/>
  <c r="J2" i="17"/>
  <c r="B84" i="17"/>
  <c r="E81" i="17"/>
  <c r="F56" i="17"/>
  <c r="G56" i="17" s="1"/>
  <c r="H56" i="17" s="1"/>
  <c r="I56" i="17" s="1"/>
  <c r="F54" i="17"/>
  <c r="G54" i="17" s="1"/>
  <c r="H54" i="17" s="1"/>
  <c r="I54" i="17" s="1"/>
  <c r="F53" i="17"/>
  <c r="G53" i="17" s="1"/>
  <c r="H53" i="17" s="1"/>
  <c r="I53" i="17" s="1"/>
  <c r="J51" i="17"/>
  <c r="D41" i="17"/>
  <c r="E41" i="17" s="1"/>
  <c r="F40" i="17"/>
  <c r="D39" i="17"/>
  <c r="F38" i="17"/>
  <c r="G38" i="17" s="1"/>
  <c r="D37" i="17"/>
  <c r="E37" i="17" s="1"/>
  <c r="F36" i="17"/>
  <c r="D35" i="17"/>
  <c r="F34" i="17"/>
  <c r="D33" i="17"/>
  <c r="F32" i="17"/>
  <c r="G32" i="17" s="1"/>
  <c r="D31" i="17"/>
  <c r="F30" i="17"/>
  <c r="D23" i="17"/>
  <c r="F22" i="17"/>
  <c r="G22" i="17" s="1"/>
  <c r="D21" i="17"/>
  <c r="F20" i="17"/>
  <c r="G20" i="17" s="1"/>
  <c r="D19" i="17"/>
  <c r="F18" i="17"/>
  <c r="G18" i="17" s="1"/>
  <c r="D17" i="17"/>
  <c r="F16" i="17"/>
  <c r="G16" i="17" s="1"/>
  <c r="D15" i="17"/>
  <c r="F14" i="17"/>
  <c r="G14" i="17" s="1"/>
  <c r="D13" i="17"/>
  <c r="F12" i="17"/>
  <c r="J1" i="17"/>
  <c r="C4" i="17" s="1"/>
  <c r="F25" i="17" l="1"/>
  <c r="G30" i="17"/>
  <c r="F43" i="17"/>
  <c r="G40" i="17"/>
  <c r="G41" i="17" s="1"/>
  <c r="F41" i="17"/>
  <c r="G36" i="17"/>
  <c r="G37" i="17" s="1"/>
  <c r="F37" i="17"/>
  <c r="F69" i="17"/>
  <c r="F80" i="17" s="1"/>
  <c r="F35" i="17"/>
  <c r="E35" i="17"/>
  <c r="G39" i="17"/>
  <c r="F39" i="17"/>
  <c r="E39" i="17"/>
  <c r="E13" i="17"/>
  <c r="F13" i="17"/>
  <c r="G31" i="17"/>
  <c r="F31" i="17"/>
  <c r="E31" i="17"/>
  <c r="F19" i="17"/>
  <c r="E19" i="17"/>
  <c r="G19" i="17"/>
  <c r="G17" i="17"/>
  <c r="E17" i="17"/>
  <c r="F17" i="17"/>
  <c r="G33" i="17"/>
  <c r="F33" i="17"/>
  <c r="E33" i="17"/>
  <c r="G21" i="17"/>
  <c r="F21" i="17"/>
  <c r="E21" i="17"/>
  <c r="G15" i="17"/>
  <c r="F15" i="17"/>
  <c r="E15" i="17"/>
  <c r="E23" i="17"/>
  <c r="G23" i="17"/>
  <c r="F23" i="17"/>
  <c r="J91" i="17"/>
  <c r="F91" i="17"/>
  <c r="H91" i="17"/>
  <c r="I91" i="17"/>
  <c r="E91" i="17"/>
  <c r="G91" i="17"/>
  <c r="G12" i="17"/>
  <c r="G25" i="17" s="1"/>
  <c r="H16" i="17"/>
  <c r="H17" i="17" s="1"/>
  <c r="H20" i="17"/>
  <c r="H21" i="17" s="1"/>
  <c r="H30" i="17"/>
  <c r="G34" i="17"/>
  <c r="G35" i="17" s="1"/>
  <c r="H38" i="17"/>
  <c r="H39" i="17" s="1"/>
  <c r="H14" i="17"/>
  <c r="H15" i="17" s="1"/>
  <c r="H18" i="17"/>
  <c r="H19" i="17" s="1"/>
  <c r="H22" i="17"/>
  <c r="H23" i="17" s="1"/>
  <c r="H32" i="17"/>
  <c r="H33" i="17" s="1"/>
  <c r="H36" i="17"/>
  <c r="H37" i="17" s="1"/>
  <c r="J54" i="17"/>
  <c r="E47" i="17"/>
  <c r="J53" i="17"/>
  <c r="H40" i="17" l="1"/>
  <c r="H41" i="17" s="1"/>
  <c r="H31" i="17"/>
  <c r="F26" i="17"/>
  <c r="E44" i="17"/>
  <c r="E26" i="17"/>
  <c r="G43" i="17"/>
  <c r="G44" i="17"/>
  <c r="F44" i="17"/>
  <c r="F81" i="17"/>
  <c r="G69" i="17"/>
  <c r="G13" i="17"/>
  <c r="G26" i="17" s="1"/>
  <c r="E45" i="17"/>
  <c r="E27" i="17"/>
  <c r="F47" i="17"/>
  <c r="I36" i="17"/>
  <c r="I37" i="17" s="1"/>
  <c r="I18" i="17"/>
  <c r="I19" i="17" s="1"/>
  <c r="I22" i="17"/>
  <c r="I23" i="17" s="1"/>
  <c r="H34" i="17"/>
  <c r="H43" i="17" s="1"/>
  <c r="I16" i="17"/>
  <c r="I17" i="17" s="1"/>
  <c r="I40" i="17"/>
  <c r="I41" i="17" s="1"/>
  <c r="I32" i="17"/>
  <c r="I33" i="17" s="1"/>
  <c r="I14" i="17"/>
  <c r="I15" i="17" s="1"/>
  <c r="I20" i="17"/>
  <c r="I21" i="17" s="1"/>
  <c r="H12" i="17"/>
  <c r="H25" i="17" s="1"/>
  <c r="I38" i="17"/>
  <c r="I39" i="17" s="1"/>
  <c r="I30" i="17"/>
  <c r="F27" i="17"/>
  <c r="J56" i="17"/>
  <c r="H44" i="17" l="1"/>
  <c r="G45" i="17"/>
  <c r="J30" i="17"/>
  <c r="I31" i="17"/>
  <c r="H69" i="17"/>
  <c r="H35" i="17"/>
  <c r="G80" i="17"/>
  <c r="G81" i="17"/>
  <c r="E48" i="17"/>
  <c r="E49" i="17" s="1"/>
  <c r="E83" i="17" s="1"/>
  <c r="E84" i="17" s="1"/>
  <c r="E86" i="17" s="1"/>
  <c r="E88" i="17" s="1"/>
  <c r="E90" i="17" s="1"/>
  <c r="H13" i="17"/>
  <c r="H26" i="17" s="1"/>
  <c r="J40" i="17"/>
  <c r="I12" i="17"/>
  <c r="I25" i="17" s="1"/>
  <c r="I34" i="17"/>
  <c r="I43" i="17" s="1"/>
  <c r="G27" i="17"/>
  <c r="G47" i="17"/>
  <c r="G48" i="17"/>
  <c r="J41" i="17"/>
  <c r="J38" i="17"/>
  <c r="J36" i="17"/>
  <c r="J33" i="17"/>
  <c r="J37" i="17"/>
  <c r="J39" i="17"/>
  <c r="J21" i="17"/>
  <c r="J23" i="17"/>
  <c r="J20" i="17"/>
  <c r="J32" i="17"/>
  <c r="J19" i="17"/>
  <c r="J18" i="17"/>
  <c r="J17" i="17"/>
  <c r="J16" i="17"/>
  <c r="F48" i="17"/>
  <c r="F45" i="17"/>
  <c r="J15" i="17"/>
  <c r="J14" i="17"/>
  <c r="J22" i="17"/>
  <c r="H45" i="17" l="1"/>
  <c r="H80" i="17"/>
  <c r="H81" i="17"/>
  <c r="I69" i="17"/>
  <c r="J43" i="17"/>
  <c r="I35" i="17"/>
  <c r="I44" i="17" s="1"/>
  <c r="J25" i="17"/>
  <c r="I13" i="17"/>
  <c r="J34" i="17"/>
  <c r="G49" i="17"/>
  <c r="H27" i="17"/>
  <c r="H47" i="17"/>
  <c r="H48" i="17"/>
  <c r="J35" i="17"/>
  <c r="F49" i="17"/>
  <c r="F83" i="17" s="1"/>
  <c r="J12" i="17"/>
  <c r="J31" i="17"/>
  <c r="P51" i="10"/>
  <c r="O51" i="10"/>
  <c r="P64" i="9"/>
  <c r="O64" i="9"/>
  <c r="P63" i="9"/>
  <c r="O63" i="9"/>
  <c r="P62" i="9"/>
  <c r="O62" i="9"/>
  <c r="P61" i="9"/>
  <c r="O61" i="9"/>
  <c r="P60" i="9"/>
  <c r="O60" i="9"/>
  <c r="P59" i="9"/>
  <c r="O59" i="9"/>
  <c r="P54" i="9"/>
  <c r="O54" i="9"/>
  <c r="P53" i="9"/>
  <c r="O53" i="9"/>
  <c r="P51" i="9"/>
  <c r="O51" i="9"/>
  <c r="P51" i="12"/>
  <c r="O51" i="12"/>
  <c r="I26" i="17" l="1"/>
  <c r="J26" i="17" s="1"/>
  <c r="I80" i="17"/>
  <c r="J80" i="17" s="1"/>
  <c r="I81" i="17"/>
  <c r="J81" i="17" s="1"/>
  <c r="F84" i="17"/>
  <c r="F86" i="17" s="1"/>
  <c r="F88" i="17" s="1"/>
  <c r="F90" i="17" s="1"/>
  <c r="G83" i="17"/>
  <c r="I45" i="17"/>
  <c r="J45" i="17" s="1"/>
  <c r="J13" i="17"/>
  <c r="H49" i="17"/>
  <c r="I47" i="17"/>
  <c r="J69" i="17"/>
  <c r="J2" i="12"/>
  <c r="I27" i="17" l="1"/>
  <c r="J27" i="17" s="1"/>
  <c r="G84" i="17"/>
  <c r="G86" i="17" s="1"/>
  <c r="G88" i="17" s="1"/>
  <c r="G90" i="17" s="1"/>
  <c r="H83" i="17"/>
  <c r="I48" i="17"/>
  <c r="J48" i="17" s="1"/>
  <c r="J44" i="17"/>
  <c r="J47" i="17"/>
  <c r="C3" i="13"/>
  <c r="D13" i="13"/>
  <c r="D15" i="13"/>
  <c r="D17" i="13"/>
  <c r="D19" i="13"/>
  <c r="D21" i="13"/>
  <c r="D23" i="13"/>
  <c r="D30" i="13"/>
  <c r="D32" i="13"/>
  <c r="D34" i="13"/>
  <c r="D36" i="13"/>
  <c r="E36" i="13" s="1"/>
  <c r="D38" i="13"/>
  <c r="D40" i="13"/>
  <c r="E40" i="13" s="1"/>
  <c r="J12" i="13"/>
  <c r="F14" i="13"/>
  <c r="F16" i="13"/>
  <c r="G16" i="13" s="1"/>
  <c r="F18" i="13"/>
  <c r="F20" i="13"/>
  <c r="G20" i="13" s="1"/>
  <c r="F22" i="13"/>
  <c r="G22" i="13" s="1"/>
  <c r="F29" i="13"/>
  <c r="F31" i="13"/>
  <c r="G31" i="13" s="1"/>
  <c r="H31" i="13" s="1"/>
  <c r="F77" i="13"/>
  <c r="F35" i="13"/>
  <c r="F37" i="13"/>
  <c r="G37" i="13" s="1"/>
  <c r="H37" i="13" s="1"/>
  <c r="F39" i="13"/>
  <c r="F40" i="13" s="1"/>
  <c r="F52" i="13"/>
  <c r="G52" i="13" s="1"/>
  <c r="F53" i="13"/>
  <c r="G53" i="13" s="1"/>
  <c r="H53" i="13" s="1"/>
  <c r="F58" i="13"/>
  <c r="F59" i="13"/>
  <c r="F60" i="13"/>
  <c r="G60" i="13" s="1"/>
  <c r="H60" i="13" s="1"/>
  <c r="I60" i="13" s="1"/>
  <c r="F61" i="13"/>
  <c r="G61" i="13" s="1"/>
  <c r="H61" i="13" s="1"/>
  <c r="J50" i="13"/>
  <c r="AF5" i="13"/>
  <c r="AF4" i="13"/>
  <c r="H13" i="10"/>
  <c r="G13" i="10"/>
  <c r="F14" i="12"/>
  <c r="F27" i="12" s="1"/>
  <c r="H62" i="12"/>
  <c r="G62" i="12"/>
  <c r="I62" i="12" s="1"/>
  <c r="K62" i="12" s="1"/>
  <c r="M62" i="12" s="1"/>
  <c r="H61" i="12"/>
  <c r="G61" i="12"/>
  <c r="H60" i="12"/>
  <c r="G60" i="12"/>
  <c r="H59" i="12"/>
  <c r="G59" i="12"/>
  <c r="H56" i="12"/>
  <c r="G56" i="12"/>
  <c r="H54" i="12"/>
  <c r="G54" i="12"/>
  <c r="I54" i="12" s="1"/>
  <c r="K54" i="12" s="1"/>
  <c r="M54" i="12" s="1"/>
  <c r="H53" i="12"/>
  <c r="G53" i="12"/>
  <c r="D41" i="12"/>
  <c r="E41" i="12" s="1"/>
  <c r="H40" i="12"/>
  <c r="G40" i="12"/>
  <c r="D39" i="12"/>
  <c r="H38" i="12"/>
  <c r="H39" i="12" s="1"/>
  <c r="G38" i="12"/>
  <c r="D37" i="12"/>
  <c r="E37" i="12" s="1"/>
  <c r="H36" i="12"/>
  <c r="H37" i="12" s="1"/>
  <c r="G36" i="12"/>
  <c r="D35" i="12"/>
  <c r="H34" i="12"/>
  <c r="G34" i="12"/>
  <c r="G69" i="12" s="1"/>
  <c r="G80" i="12" s="1"/>
  <c r="D33" i="12"/>
  <c r="H32" i="12"/>
  <c r="H33" i="12" s="1"/>
  <c r="G32" i="12"/>
  <c r="D31" i="12"/>
  <c r="H30" i="12"/>
  <c r="G30" i="12"/>
  <c r="D24" i="12"/>
  <c r="H23" i="12"/>
  <c r="H24" i="12" s="1"/>
  <c r="G23" i="12"/>
  <c r="D22" i="12"/>
  <c r="H21" i="12"/>
  <c r="H22" i="12" s="1"/>
  <c r="G21" i="12"/>
  <c r="I21" i="12" s="1"/>
  <c r="D20" i="12"/>
  <c r="H19" i="12"/>
  <c r="H20" i="12" s="1"/>
  <c r="G19" i="12"/>
  <c r="D18" i="12"/>
  <c r="H17" i="12"/>
  <c r="H18" i="12" s="1"/>
  <c r="G17" i="12"/>
  <c r="D16" i="12"/>
  <c r="H15" i="12"/>
  <c r="H16" i="12" s="1"/>
  <c r="G15" i="12"/>
  <c r="D14" i="12"/>
  <c r="H13" i="12"/>
  <c r="G13" i="12"/>
  <c r="G26" i="12" s="1"/>
  <c r="C4" i="12"/>
  <c r="I56" i="12"/>
  <c r="K56" i="12" s="1"/>
  <c r="M56" i="12" s="1"/>
  <c r="H60" i="10"/>
  <c r="J60" i="10" s="1"/>
  <c r="L60" i="10" s="1"/>
  <c r="N60" i="10" s="1"/>
  <c r="H59" i="10"/>
  <c r="H54" i="10"/>
  <c r="J54" i="10" s="1"/>
  <c r="L54" i="10" s="1"/>
  <c r="N54" i="10" s="1"/>
  <c r="H53" i="10"/>
  <c r="H40" i="10"/>
  <c r="H38" i="10"/>
  <c r="H36" i="10"/>
  <c r="H34" i="10"/>
  <c r="H69" i="10" s="1"/>
  <c r="H32" i="10"/>
  <c r="H30" i="10"/>
  <c r="H43" i="10" s="1"/>
  <c r="H23" i="10"/>
  <c r="H21" i="10"/>
  <c r="H19" i="10"/>
  <c r="H17" i="10"/>
  <c r="H15" i="10"/>
  <c r="F79" i="10"/>
  <c r="B84" i="10"/>
  <c r="G60" i="10"/>
  <c r="I60" i="10" s="1"/>
  <c r="K60" i="10" s="1"/>
  <c r="M60" i="10" s="1"/>
  <c r="G59" i="10"/>
  <c r="I59" i="10" s="1"/>
  <c r="K59" i="10" s="1"/>
  <c r="M59" i="10" s="1"/>
  <c r="G54" i="10"/>
  <c r="G53" i="10"/>
  <c r="I53" i="10" s="1"/>
  <c r="D41" i="10"/>
  <c r="G40" i="10"/>
  <c r="D39" i="10"/>
  <c r="G38" i="10"/>
  <c r="D37" i="10"/>
  <c r="G36" i="10"/>
  <c r="D35" i="10"/>
  <c r="G34" i="10"/>
  <c r="G69" i="10" s="1"/>
  <c r="G80" i="10" s="1"/>
  <c r="D33" i="10"/>
  <c r="G32" i="10"/>
  <c r="D31" i="10"/>
  <c r="G30" i="10"/>
  <c r="G43" i="10" s="1"/>
  <c r="D24" i="10"/>
  <c r="G23" i="10"/>
  <c r="D22" i="10"/>
  <c r="G21" i="10"/>
  <c r="D20" i="10"/>
  <c r="G19" i="10"/>
  <c r="D18" i="10"/>
  <c r="G17" i="10"/>
  <c r="D16" i="10"/>
  <c r="G15" i="10"/>
  <c r="D14" i="10"/>
  <c r="P56" i="9"/>
  <c r="O56" i="9"/>
  <c r="E78" i="9"/>
  <c r="D41" i="9"/>
  <c r="H40" i="9"/>
  <c r="G40" i="9"/>
  <c r="G41" i="9" s="1"/>
  <c r="D39" i="9"/>
  <c r="H38" i="9"/>
  <c r="G38" i="9"/>
  <c r="D37" i="9"/>
  <c r="H36" i="9"/>
  <c r="G36" i="9"/>
  <c r="H34" i="9"/>
  <c r="J34" i="9" s="1"/>
  <c r="G34" i="9"/>
  <c r="D33" i="9"/>
  <c r="H32" i="9"/>
  <c r="J32" i="9" s="1"/>
  <c r="G32" i="9"/>
  <c r="D31" i="9"/>
  <c r="H30" i="9"/>
  <c r="G30" i="9"/>
  <c r="F47" i="9"/>
  <c r="E47" i="9"/>
  <c r="D24" i="9"/>
  <c r="H23" i="9"/>
  <c r="H24" i="9" s="1"/>
  <c r="G23" i="9"/>
  <c r="D22" i="9"/>
  <c r="H21" i="9"/>
  <c r="G21" i="9"/>
  <c r="G22" i="9" s="1"/>
  <c r="D20" i="9"/>
  <c r="H19" i="9"/>
  <c r="G19" i="9"/>
  <c r="D18" i="9"/>
  <c r="H17" i="9"/>
  <c r="G17" i="9"/>
  <c r="D16" i="9"/>
  <c r="H15" i="9"/>
  <c r="G15" i="9"/>
  <c r="D14" i="9"/>
  <c r="H13" i="9"/>
  <c r="G13" i="9"/>
  <c r="G26" i="9" s="1"/>
  <c r="G41" i="12" l="1"/>
  <c r="G43" i="9"/>
  <c r="G41" i="10"/>
  <c r="H26" i="10"/>
  <c r="H26" i="9"/>
  <c r="H16" i="9"/>
  <c r="H43" i="9"/>
  <c r="G81" i="12"/>
  <c r="L86" i="12"/>
  <c r="L88" i="12" s="1"/>
  <c r="K86" i="12"/>
  <c r="H86" i="12"/>
  <c r="H88" i="12" s="1"/>
  <c r="J86" i="12"/>
  <c r="J88" i="12" s="1"/>
  <c r="I86" i="12"/>
  <c r="M86" i="12"/>
  <c r="G86" i="12"/>
  <c r="N86" i="12"/>
  <c r="N88" i="12" s="1"/>
  <c r="F86" i="12"/>
  <c r="F88" i="12" s="1"/>
  <c r="E86" i="12"/>
  <c r="K92" i="12"/>
  <c r="L92" i="12"/>
  <c r="M92" i="12"/>
  <c r="F92" i="12"/>
  <c r="N92" i="12"/>
  <c r="G92" i="12"/>
  <c r="E92" i="12"/>
  <c r="H92" i="12"/>
  <c r="I92" i="12"/>
  <c r="J92" i="12"/>
  <c r="H26" i="12"/>
  <c r="H14" i="12"/>
  <c r="H27" i="12" s="1"/>
  <c r="H69" i="12"/>
  <c r="H80" i="12" s="1"/>
  <c r="H35" i="12"/>
  <c r="G43" i="12"/>
  <c r="J40" i="12"/>
  <c r="J41" i="12" s="1"/>
  <c r="H41" i="12"/>
  <c r="H43" i="12"/>
  <c r="H31" i="12"/>
  <c r="H44" i="12" s="1"/>
  <c r="G37" i="12"/>
  <c r="E37" i="10"/>
  <c r="F37" i="10"/>
  <c r="H80" i="10"/>
  <c r="H37" i="10"/>
  <c r="F41" i="10"/>
  <c r="E41" i="10"/>
  <c r="H41" i="10"/>
  <c r="F80" i="10"/>
  <c r="H79" i="10"/>
  <c r="J79" i="10" s="1"/>
  <c r="L79" i="10" s="1"/>
  <c r="N79" i="10" s="1"/>
  <c r="P79" i="10"/>
  <c r="G37" i="10"/>
  <c r="G26" i="10"/>
  <c r="G35" i="13"/>
  <c r="F36" i="13"/>
  <c r="F25" i="13"/>
  <c r="F42" i="13"/>
  <c r="H41" i="9"/>
  <c r="J40" i="9"/>
  <c r="J66" i="9"/>
  <c r="J77" i="9" s="1"/>
  <c r="J35" i="9"/>
  <c r="G66" i="9"/>
  <c r="G35" i="9"/>
  <c r="I34" i="9"/>
  <c r="H66" i="9"/>
  <c r="H78" i="9" s="1"/>
  <c r="H35" i="9"/>
  <c r="I40" i="9"/>
  <c r="I41" i="9" s="1"/>
  <c r="G59" i="13"/>
  <c r="F78" i="13"/>
  <c r="G29" i="13"/>
  <c r="H84" i="17"/>
  <c r="H86" i="17" s="1"/>
  <c r="H88" i="17" s="1"/>
  <c r="H90" i="17" s="1"/>
  <c r="H34" i="13"/>
  <c r="G34" i="13"/>
  <c r="E34" i="13"/>
  <c r="I34" i="13"/>
  <c r="F34" i="13"/>
  <c r="F35" i="10"/>
  <c r="E35" i="10"/>
  <c r="H35" i="10"/>
  <c r="G35" i="10"/>
  <c r="G35" i="12"/>
  <c r="E35" i="12"/>
  <c r="G39" i="9"/>
  <c r="H33" i="9"/>
  <c r="H20" i="9"/>
  <c r="G16" i="9"/>
  <c r="G18" i="12"/>
  <c r="E18" i="12"/>
  <c r="G39" i="12"/>
  <c r="E39" i="12"/>
  <c r="E24" i="12"/>
  <c r="G24" i="12"/>
  <c r="G33" i="12"/>
  <c r="E33" i="12"/>
  <c r="E14" i="12"/>
  <c r="G14" i="12"/>
  <c r="G20" i="12"/>
  <c r="E20" i="12"/>
  <c r="G22" i="12"/>
  <c r="E22" i="12"/>
  <c r="I22" i="12"/>
  <c r="G31" i="12"/>
  <c r="E31" i="12"/>
  <c r="E16" i="12"/>
  <c r="G16" i="12"/>
  <c r="G33" i="10"/>
  <c r="F33" i="10"/>
  <c r="E33" i="10"/>
  <c r="H33" i="10"/>
  <c r="H39" i="10"/>
  <c r="G39" i="10"/>
  <c r="F39" i="10"/>
  <c r="E39" i="10"/>
  <c r="E14" i="10"/>
  <c r="G14" i="10"/>
  <c r="F14" i="10"/>
  <c r="H14" i="10"/>
  <c r="E22" i="10"/>
  <c r="G22" i="10"/>
  <c r="H22" i="10"/>
  <c r="F22" i="10"/>
  <c r="H31" i="10"/>
  <c r="G31" i="10"/>
  <c r="F31" i="10"/>
  <c r="E31" i="10"/>
  <c r="G20" i="10"/>
  <c r="F20" i="10"/>
  <c r="E20" i="10"/>
  <c r="H20" i="10"/>
  <c r="H16" i="10"/>
  <c r="F16" i="10"/>
  <c r="E16" i="10"/>
  <c r="G16" i="10"/>
  <c r="E24" i="10"/>
  <c r="H24" i="10"/>
  <c r="G24" i="10"/>
  <c r="F24" i="10"/>
  <c r="H18" i="10"/>
  <c r="G18" i="10"/>
  <c r="F18" i="10"/>
  <c r="E18" i="10"/>
  <c r="E15" i="13"/>
  <c r="F15" i="13"/>
  <c r="F13" i="13"/>
  <c r="G13" i="13"/>
  <c r="H13" i="13"/>
  <c r="I13" i="13"/>
  <c r="E13" i="13"/>
  <c r="F32" i="13"/>
  <c r="E32" i="13"/>
  <c r="G32" i="13"/>
  <c r="H32" i="13"/>
  <c r="G38" i="13"/>
  <c r="F38" i="13"/>
  <c r="E38" i="13"/>
  <c r="H38" i="13"/>
  <c r="F30" i="13"/>
  <c r="E30" i="13"/>
  <c r="G17" i="13"/>
  <c r="F17" i="13"/>
  <c r="E17" i="13"/>
  <c r="G23" i="13"/>
  <c r="F23" i="13"/>
  <c r="E23" i="13"/>
  <c r="E21" i="13"/>
  <c r="G21" i="13"/>
  <c r="F21" i="13"/>
  <c r="F19" i="13"/>
  <c r="E19" i="13"/>
  <c r="F89" i="13"/>
  <c r="G89" i="13"/>
  <c r="J89" i="13"/>
  <c r="H89" i="13"/>
  <c r="I89" i="13"/>
  <c r="E89" i="13"/>
  <c r="J59" i="10"/>
  <c r="J23" i="9"/>
  <c r="J24" i="9" s="1"/>
  <c r="I21" i="9"/>
  <c r="I22" i="9" s="1"/>
  <c r="G20" i="9"/>
  <c r="J19" i="9"/>
  <c r="J20" i="9" s="1"/>
  <c r="G18" i="9"/>
  <c r="G14" i="9"/>
  <c r="F18" i="9"/>
  <c r="E18" i="9"/>
  <c r="L34" i="9"/>
  <c r="N34" i="9" s="1"/>
  <c r="H14" i="9"/>
  <c r="F24" i="9"/>
  <c r="E24" i="9"/>
  <c r="F33" i="9"/>
  <c r="E33" i="9"/>
  <c r="J38" i="9"/>
  <c r="J39" i="9" s="1"/>
  <c r="H39" i="9"/>
  <c r="L23" i="9"/>
  <c r="L24" i="9" s="1"/>
  <c r="F14" i="9"/>
  <c r="E14" i="9"/>
  <c r="F39" i="9"/>
  <c r="E39" i="9"/>
  <c r="F20" i="9"/>
  <c r="E20" i="9"/>
  <c r="G31" i="9"/>
  <c r="J15" i="9"/>
  <c r="F16" i="9"/>
  <c r="E16" i="9"/>
  <c r="J21" i="9"/>
  <c r="H22" i="9"/>
  <c r="J30" i="9"/>
  <c r="H31" i="9"/>
  <c r="H44" i="9" s="1"/>
  <c r="I36" i="9"/>
  <c r="I37" i="9" s="1"/>
  <c r="G37" i="9"/>
  <c r="F41" i="9"/>
  <c r="E41" i="9"/>
  <c r="K34" i="9"/>
  <c r="F22" i="9"/>
  <c r="E22" i="9"/>
  <c r="F31" i="9"/>
  <c r="E31" i="9"/>
  <c r="J36" i="9"/>
  <c r="J37" i="9" s="1"/>
  <c r="H37" i="9"/>
  <c r="L40" i="9"/>
  <c r="L41" i="9" s="1"/>
  <c r="J41" i="9"/>
  <c r="L32" i="9"/>
  <c r="J33" i="9"/>
  <c r="J17" i="9"/>
  <c r="J18" i="9" s="1"/>
  <c r="H18" i="9"/>
  <c r="I23" i="9"/>
  <c r="I24" i="9" s="1"/>
  <c r="G24" i="9"/>
  <c r="G33" i="9"/>
  <c r="F37" i="9"/>
  <c r="E37" i="9"/>
  <c r="E47" i="12"/>
  <c r="E77" i="13"/>
  <c r="I49" i="17"/>
  <c r="I38" i="9"/>
  <c r="F78" i="9"/>
  <c r="F45" i="12"/>
  <c r="G78" i="9"/>
  <c r="J13" i="9"/>
  <c r="B84" i="12"/>
  <c r="O54" i="12"/>
  <c r="I36" i="12"/>
  <c r="I37" i="12" s="1"/>
  <c r="I53" i="12"/>
  <c r="J59" i="12"/>
  <c r="L59" i="12" s="1"/>
  <c r="N59" i="12" s="1"/>
  <c r="J61" i="12"/>
  <c r="L61" i="12" s="1"/>
  <c r="N61" i="12" s="1"/>
  <c r="I15" i="12"/>
  <c r="K15" i="12" s="1"/>
  <c r="M15" i="12" s="1"/>
  <c r="M16" i="12" s="1"/>
  <c r="I23" i="12"/>
  <c r="K23" i="12" s="1"/>
  <c r="M23" i="12" s="1"/>
  <c r="M24" i="12" s="1"/>
  <c r="J36" i="12"/>
  <c r="J37" i="12" s="1"/>
  <c r="J53" i="12"/>
  <c r="O56" i="12"/>
  <c r="I60" i="12"/>
  <c r="O62" i="12"/>
  <c r="I13" i="12"/>
  <c r="I14" i="12" s="1"/>
  <c r="J15" i="12"/>
  <c r="J16" i="12" s="1"/>
  <c r="I32" i="12"/>
  <c r="K32" i="12" s="1"/>
  <c r="K33" i="12" s="1"/>
  <c r="I40" i="12"/>
  <c r="J56" i="12"/>
  <c r="J60" i="12"/>
  <c r="J62" i="12"/>
  <c r="L62" i="12" s="1"/>
  <c r="N62" i="12" s="1"/>
  <c r="I30" i="12"/>
  <c r="I38" i="12"/>
  <c r="I39" i="12" s="1"/>
  <c r="F47" i="12"/>
  <c r="I59" i="12"/>
  <c r="K59" i="12" s="1"/>
  <c r="M59" i="12" s="1"/>
  <c r="I61" i="12"/>
  <c r="G77" i="13"/>
  <c r="E46" i="13"/>
  <c r="O65" i="12"/>
  <c r="G39" i="13"/>
  <c r="G40" i="13" s="1"/>
  <c r="I36" i="10"/>
  <c r="I37" i="10" s="1"/>
  <c r="J21" i="10"/>
  <c r="L21" i="10" s="1"/>
  <c r="N21" i="10" s="1"/>
  <c r="N22" i="10" s="1"/>
  <c r="I54" i="10"/>
  <c r="K54" i="10" s="1"/>
  <c r="M54" i="10" s="1"/>
  <c r="O60" i="10"/>
  <c r="E81" i="10"/>
  <c r="P54" i="10"/>
  <c r="J17" i="10"/>
  <c r="L17" i="10" s="1"/>
  <c r="N17" i="10" s="1"/>
  <c r="N18" i="10" s="1"/>
  <c r="J38" i="10"/>
  <c r="J39" i="10" s="1"/>
  <c r="F47" i="10"/>
  <c r="E47" i="10"/>
  <c r="J13" i="10"/>
  <c r="J14" i="10" s="1"/>
  <c r="H52" i="13"/>
  <c r="I52" i="13" s="1"/>
  <c r="H22" i="13"/>
  <c r="H23" i="13" s="1"/>
  <c r="H20" i="13"/>
  <c r="H21" i="13" s="1"/>
  <c r="G14" i="13"/>
  <c r="G15" i="13" s="1"/>
  <c r="I32" i="9"/>
  <c r="I33" i="9" s="1"/>
  <c r="I13" i="9"/>
  <c r="I26" i="9" s="1"/>
  <c r="J78" i="9"/>
  <c r="L13" i="9"/>
  <c r="I17" i="9"/>
  <c r="I18" i="9" s="1"/>
  <c r="I19" i="9"/>
  <c r="I20" i="9" s="1"/>
  <c r="I30" i="9"/>
  <c r="I15" i="9"/>
  <c r="I16" i="9" s="1"/>
  <c r="L40" i="12"/>
  <c r="L41" i="12" s="1"/>
  <c r="J34" i="12"/>
  <c r="I61" i="13"/>
  <c r="J61" i="13" s="1"/>
  <c r="I37" i="13"/>
  <c r="I38" i="13" s="1"/>
  <c r="I53" i="13"/>
  <c r="J53" i="13" s="1"/>
  <c r="J60" i="13"/>
  <c r="G18" i="13"/>
  <c r="G19" i="13" s="1"/>
  <c r="J55" i="13"/>
  <c r="I31" i="13"/>
  <c r="I32" i="13" s="1"/>
  <c r="H29" i="13"/>
  <c r="H16" i="13"/>
  <c r="H17" i="13" s="1"/>
  <c r="J34" i="10"/>
  <c r="J69" i="10" s="1"/>
  <c r="J80" i="10" s="1"/>
  <c r="I21" i="10"/>
  <c r="I22" i="10" s="1"/>
  <c r="I38" i="10"/>
  <c r="I39" i="10" s="1"/>
  <c r="I30" i="10"/>
  <c r="I31" i="10" s="1"/>
  <c r="J30" i="10"/>
  <c r="J17" i="12"/>
  <c r="J18" i="12" s="1"/>
  <c r="P64" i="12"/>
  <c r="I34" i="12"/>
  <c r="I69" i="12" s="1"/>
  <c r="I80" i="12" s="1"/>
  <c r="J32" i="12"/>
  <c r="J33" i="12" s="1"/>
  <c r="J54" i="12"/>
  <c r="L54" i="12" s="1"/>
  <c r="N54" i="12" s="1"/>
  <c r="J23" i="12"/>
  <c r="J24" i="12" s="1"/>
  <c r="J21" i="12"/>
  <c r="J30" i="12"/>
  <c r="J13" i="12"/>
  <c r="K21" i="12"/>
  <c r="K22" i="12" s="1"/>
  <c r="I19" i="12"/>
  <c r="I20" i="12" s="1"/>
  <c r="K38" i="12"/>
  <c r="K39" i="12" s="1"/>
  <c r="J38" i="12"/>
  <c r="J39" i="12" s="1"/>
  <c r="I17" i="12"/>
  <c r="I18" i="12" s="1"/>
  <c r="J19" i="12"/>
  <c r="J20" i="12" s="1"/>
  <c r="P60" i="10"/>
  <c r="J19" i="10"/>
  <c r="J20" i="10" s="1"/>
  <c r="J32" i="10"/>
  <c r="J33" i="10" s="1"/>
  <c r="J40" i="10"/>
  <c r="J41" i="10" s="1"/>
  <c r="I17" i="10"/>
  <c r="I18" i="10" s="1"/>
  <c r="I19" i="10"/>
  <c r="I20" i="10" s="1"/>
  <c r="G81" i="10"/>
  <c r="I34" i="10"/>
  <c r="I69" i="10" s="1"/>
  <c r="I80" i="10" s="1"/>
  <c r="J15" i="10"/>
  <c r="J16" i="10" s="1"/>
  <c r="J23" i="10"/>
  <c r="J24" i="10" s="1"/>
  <c r="J36" i="10"/>
  <c r="J37" i="10" s="1"/>
  <c r="I32" i="10"/>
  <c r="I33" i="10" s="1"/>
  <c r="K53" i="10"/>
  <c r="M53" i="10" s="1"/>
  <c r="I13" i="10"/>
  <c r="I14" i="10" s="1"/>
  <c r="I15" i="10"/>
  <c r="I16" i="10" s="1"/>
  <c r="I23" i="10"/>
  <c r="I24" i="10" s="1"/>
  <c r="I40" i="10"/>
  <c r="I41" i="10" s="1"/>
  <c r="J53" i="10"/>
  <c r="L53" i="10" s="1"/>
  <c r="N53" i="10" s="1"/>
  <c r="F81" i="10"/>
  <c r="G58" i="13"/>
  <c r="J43" i="9" l="1"/>
  <c r="I16" i="12"/>
  <c r="H81" i="12"/>
  <c r="J43" i="10"/>
  <c r="G44" i="10"/>
  <c r="E44" i="12"/>
  <c r="E27" i="9"/>
  <c r="F27" i="9"/>
  <c r="I43" i="9"/>
  <c r="H27" i="9"/>
  <c r="E44" i="9"/>
  <c r="E45" i="9" s="1"/>
  <c r="G44" i="9"/>
  <c r="F44" i="9"/>
  <c r="J26" i="9"/>
  <c r="L38" i="9"/>
  <c r="L39" i="9" s="1"/>
  <c r="G27" i="9"/>
  <c r="G28" i="9" s="1"/>
  <c r="K40" i="12"/>
  <c r="I41" i="12"/>
  <c r="G88" i="12"/>
  <c r="G91" i="12" s="1"/>
  <c r="G89" i="12"/>
  <c r="K16" i="12"/>
  <c r="I24" i="12"/>
  <c r="I27" i="12" s="1"/>
  <c r="I88" i="12"/>
  <c r="I91" i="12" s="1"/>
  <c r="I89" i="12"/>
  <c r="M89" i="12"/>
  <c r="M88" i="12"/>
  <c r="M91" i="12" s="1"/>
  <c r="J26" i="12"/>
  <c r="J14" i="12"/>
  <c r="J69" i="12"/>
  <c r="J80" i="12" s="1"/>
  <c r="J35" i="12"/>
  <c r="I26" i="12"/>
  <c r="G27" i="12"/>
  <c r="K24" i="12"/>
  <c r="I35" i="12"/>
  <c r="I43" i="12"/>
  <c r="G44" i="12"/>
  <c r="G45" i="12" s="1"/>
  <c r="E27" i="12"/>
  <c r="E88" i="12"/>
  <c r="E91" i="12" s="1"/>
  <c r="E89" i="12"/>
  <c r="K89" i="12"/>
  <c r="K88" i="12"/>
  <c r="K91" i="12" s="1"/>
  <c r="J43" i="12"/>
  <c r="J31" i="12"/>
  <c r="I31" i="12"/>
  <c r="L21" i="12"/>
  <c r="L22" i="12" s="1"/>
  <c r="J22" i="12"/>
  <c r="I27" i="10"/>
  <c r="F27" i="10"/>
  <c r="H81" i="10"/>
  <c r="E44" i="10"/>
  <c r="L22" i="10"/>
  <c r="J35" i="10"/>
  <c r="J31" i="10"/>
  <c r="E27" i="10"/>
  <c r="J26" i="10"/>
  <c r="H27" i="10"/>
  <c r="I35" i="10"/>
  <c r="I44" i="10" s="1"/>
  <c r="J18" i="10"/>
  <c r="F44" i="10"/>
  <c r="F45" i="10" s="1"/>
  <c r="J22" i="10"/>
  <c r="I43" i="10"/>
  <c r="I26" i="10"/>
  <c r="L18" i="10"/>
  <c r="H44" i="10"/>
  <c r="G27" i="10"/>
  <c r="E26" i="13"/>
  <c r="G26" i="13"/>
  <c r="E43" i="13"/>
  <c r="E47" i="13" s="1"/>
  <c r="F26" i="13"/>
  <c r="F27" i="13" s="1"/>
  <c r="G25" i="13"/>
  <c r="F43" i="13"/>
  <c r="G42" i="13"/>
  <c r="H35" i="13"/>
  <c r="G36" i="13"/>
  <c r="H47" i="9"/>
  <c r="N23" i="9"/>
  <c r="N24" i="9" s="1"/>
  <c r="K21" i="9"/>
  <c r="K22" i="9" s="1"/>
  <c r="H77" i="9"/>
  <c r="I66" i="9"/>
  <c r="I35" i="9"/>
  <c r="M34" i="9"/>
  <c r="K66" i="9"/>
  <c r="K35" i="9"/>
  <c r="L35" i="9"/>
  <c r="L66" i="9"/>
  <c r="G77" i="9"/>
  <c r="N66" i="9"/>
  <c r="N77" i="9" s="1"/>
  <c r="N35" i="9"/>
  <c r="K40" i="9"/>
  <c r="K41" i="9" s="1"/>
  <c r="L60" i="12"/>
  <c r="K60" i="12"/>
  <c r="I81" i="12"/>
  <c r="I33" i="12"/>
  <c r="M32" i="12"/>
  <c r="M33" i="12" s="1"/>
  <c r="H59" i="13"/>
  <c r="G78" i="13"/>
  <c r="G30" i="13"/>
  <c r="H30" i="13"/>
  <c r="G45" i="10"/>
  <c r="L59" i="10"/>
  <c r="J81" i="10"/>
  <c r="L17" i="9"/>
  <c r="L18" i="9" s="1"/>
  <c r="L19" i="9"/>
  <c r="L20" i="9" s="1"/>
  <c r="K36" i="9"/>
  <c r="K37" i="9" s="1"/>
  <c r="L14" i="9"/>
  <c r="I14" i="9"/>
  <c r="I27" i="9" s="1"/>
  <c r="N40" i="9"/>
  <c r="J16" i="9"/>
  <c r="L15" i="9"/>
  <c r="J14" i="9"/>
  <c r="I31" i="9"/>
  <c r="I44" i="9" s="1"/>
  <c r="L36" i="9"/>
  <c r="H45" i="9"/>
  <c r="N32" i="9"/>
  <c r="N33" i="9" s="1"/>
  <c r="L33" i="9"/>
  <c r="K23" i="9"/>
  <c r="K24" i="9" s="1"/>
  <c r="L30" i="9"/>
  <c r="J31" i="9"/>
  <c r="J44" i="9" s="1"/>
  <c r="G45" i="9"/>
  <c r="K38" i="9"/>
  <c r="K39" i="9" s="1"/>
  <c r="I39" i="9"/>
  <c r="L21" i="9"/>
  <c r="J22" i="9"/>
  <c r="P34" i="9"/>
  <c r="K30" i="12"/>
  <c r="H28" i="12"/>
  <c r="K13" i="12"/>
  <c r="L53" i="12"/>
  <c r="K53" i="12"/>
  <c r="L15" i="12"/>
  <c r="L16" i="12" s="1"/>
  <c r="L34" i="10"/>
  <c r="P21" i="10"/>
  <c r="I83" i="17"/>
  <c r="J49" i="17"/>
  <c r="P92" i="12"/>
  <c r="P24" i="9"/>
  <c r="F46" i="13"/>
  <c r="K36" i="10"/>
  <c r="K37" i="10" s="1"/>
  <c r="P23" i="9"/>
  <c r="N38" i="9"/>
  <c r="N39" i="9" s="1"/>
  <c r="O33" i="12"/>
  <c r="O59" i="12"/>
  <c r="P62" i="12"/>
  <c r="H47" i="12"/>
  <c r="L56" i="12"/>
  <c r="N56" i="12" s="1"/>
  <c r="O23" i="12"/>
  <c r="O59" i="10"/>
  <c r="N40" i="12"/>
  <c r="K61" i="12"/>
  <c r="M61" i="12" s="1"/>
  <c r="P54" i="12"/>
  <c r="P61" i="12"/>
  <c r="F48" i="12"/>
  <c r="F49" i="12" s="1"/>
  <c r="F28" i="12"/>
  <c r="O32" i="12"/>
  <c r="O15" i="12"/>
  <c r="K36" i="12"/>
  <c r="K37" i="12" s="1"/>
  <c r="O16" i="12"/>
  <c r="L36" i="12"/>
  <c r="L37" i="12" s="1"/>
  <c r="P59" i="12"/>
  <c r="P17" i="10"/>
  <c r="O56" i="10"/>
  <c r="P22" i="10"/>
  <c r="O54" i="10"/>
  <c r="J52" i="13"/>
  <c r="H77" i="13"/>
  <c r="L13" i="10"/>
  <c r="P65" i="12"/>
  <c r="J38" i="13"/>
  <c r="H39" i="13"/>
  <c r="H40" i="13" s="1"/>
  <c r="H47" i="10"/>
  <c r="P56" i="10"/>
  <c r="P53" i="10"/>
  <c r="L38" i="10"/>
  <c r="O53" i="10"/>
  <c r="O92" i="12"/>
  <c r="O64" i="12"/>
  <c r="I22" i="13"/>
  <c r="I23" i="13" s="1"/>
  <c r="H14" i="13"/>
  <c r="I20" i="13"/>
  <c r="I21" i="13" s="1"/>
  <c r="J32" i="13"/>
  <c r="K17" i="9"/>
  <c r="K18" i="9" s="1"/>
  <c r="N13" i="9"/>
  <c r="K13" i="9"/>
  <c r="K26" i="9" s="1"/>
  <c r="K32" i="9"/>
  <c r="K33" i="9" s="1"/>
  <c r="K30" i="9"/>
  <c r="K19" i="9"/>
  <c r="K20" i="9" s="1"/>
  <c r="K15" i="9"/>
  <c r="K16" i="9" s="1"/>
  <c r="M21" i="9"/>
  <c r="M22" i="9" s="1"/>
  <c r="G47" i="9"/>
  <c r="L34" i="12"/>
  <c r="O24" i="12"/>
  <c r="L32" i="12"/>
  <c r="L33" i="12" s="1"/>
  <c r="L30" i="10"/>
  <c r="J13" i="13"/>
  <c r="I16" i="13"/>
  <c r="I17" i="13" s="1"/>
  <c r="H18" i="13"/>
  <c r="H19" i="13" s="1"/>
  <c r="I29" i="13"/>
  <c r="J31" i="13"/>
  <c r="J37" i="13"/>
  <c r="K21" i="10"/>
  <c r="K22" i="10" s="1"/>
  <c r="K30" i="10"/>
  <c r="K38" i="10"/>
  <c r="K39" i="10" s="1"/>
  <c r="L17" i="12"/>
  <c r="L18" i="12" s="1"/>
  <c r="L23" i="12"/>
  <c r="L24" i="12" s="1"/>
  <c r="K34" i="12"/>
  <c r="L13" i="12"/>
  <c r="L30" i="12"/>
  <c r="M38" i="12"/>
  <c r="M39" i="12" s="1"/>
  <c r="K19" i="12"/>
  <c r="K20" i="12" s="1"/>
  <c r="K17" i="12"/>
  <c r="K18" i="12" s="1"/>
  <c r="G47" i="12"/>
  <c r="N15" i="12"/>
  <c r="M21" i="12"/>
  <c r="L19" i="12"/>
  <c r="L20" i="12" s="1"/>
  <c r="L38" i="12"/>
  <c r="L39" i="12" s="1"/>
  <c r="K40" i="10"/>
  <c r="K41" i="10" s="1"/>
  <c r="K23" i="10"/>
  <c r="K24" i="10" s="1"/>
  <c r="K13" i="10"/>
  <c r="K32" i="10"/>
  <c r="K33" i="10" s="1"/>
  <c r="K19" i="10"/>
  <c r="K20" i="10" s="1"/>
  <c r="L23" i="10"/>
  <c r="L24" i="10" s="1"/>
  <c r="K34" i="10"/>
  <c r="L32" i="10"/>
  <c r="L33" i="10" s="1"/>
  <c r="L36" i="10"/>
  <c r="L37" i="10" s="1"/>
  <c r="L15" i="10"/>
  <c r="L16" i="10" s="1"/>
  <c r="L40" i="10"/>
  <c r="L41" i="10" s="1"/>
  <c r="L19" i="10"/>
  <c r="L20" i="10" s="1"/>
  <c r="K15" i="10"/>
  <c r="K16" i="10" s="1"/>
  <c r="G47" i="10"/>
  <c r="K17" i="10"/>
  <c r="K18" i="10" s="1"/>
  <c r="H58" i="13"/>
  <c r="I44" i="12" l="1"/>
  <c r="J47" i="12"/>
  <c r="J27" i="9"/>
  <c r="G46" i="13"/>
  <c r="J27" i="10"/>
  <c r="L26" i="9"/>
  <c r="J44" i="10"/>
  <c r="H42" i="13"/>
  <c r="J27" i="12"/>
  <c r="J44" i="12"/>
  <c r="L43" i="9"/>
  <c r="K43" i="9"/>
  <c r="P33" i="9"/>
  <c r="K69" i="12"/>
  <c r="K80" i="12" s="1"/>
  <c r="K35" i="12"/>
  <c r="L69" i="12"/>
  <c r="L80" i="12" s="1"/>
  <c r="L35" i="12"/>
  <c r="P15" i="12"/>
  <c r="N16" i="12"/>
  <c r="K26" i="12"/>
  <c r="K14" i="12"/>
  <c r="K27" i="12" s="1"/>
  <c r="J81" i="12"/>
  <c r="N41" i="12"/>
  <c r="P41" i="12" s="1"/>
  <c r="N21" i="12"/>
  <c r="N22" i="12" s="1"/>
  <c r="P22" i="12" s="1"/>
  <c r="K43" i="12"/>
  <c r="L43" i="12"/>
  <c r="L31" i="12"/>
  <c r="M40" i="12"/>
  <c r="K41" i="12"/>
  <c r="L26" i="12"/>
  <c r="L14" i="12"/>
  <c r="L27" i="12" s="1"/>
  <c r="O21" i="12"/>
  <c r="M22" i="12"/>
  <c r="K69" i="10"/>
  <c r="K80" i="10" s="1"/>
  <c r="K35" i="10"/>
  <c r="L69" i="10"/>
  <c r="L80" i="10" s="1"/>
  <c r="L35" i="10"/>
  <c r="P18" i="10"/>
  <c r="N34" i="10"/>
  <c r="N13" i="10"/>
  <c r="L26" i="10"/>
  <c r="L14" i="10"/>
  <c r="L27" i="10" s="1"/>
  <c r="K26" i="10"/>
  <c r="K14" i="10"/>
  <c r="K27" i="10" s="1"/>
  <c r="K43" i="10"/>
  <c r="K31" i="10"/>
  <c r="N30" i="10"/>
  <c r="L43" i="10"/>
  <c r="L31" i="10"/>
  <c r="N38" i="10"/>
  <c r="N39" i="10" s="1"/>
  <c r="L39" i="10"/>
  <c r="E44" i="13"/>
  <c r="G43" i="13"/>
  <c r="G44" i="13" s="1"/>
  <c r="I35" i="13"/>
  <c r="I36" i="13" s="1"/>
  <c r="H36" i="13"/>
  <c r="H25" i="13"/>
  <c r="H15" i="13"/>
  <c r="H26" i="13" s="1"/>
  <c r="M40" i="9"/>
  <c r="M41" i="9" s="1"/>
  <c r="N17" i="9"/>
  <c r="N18" i="9" s="1"/>
  <c r="P35" i="9"/>
  <c r="M36" i="9"/>
  <c r="M37" i="9" s="1"/>
  <c r="M38" i="9"/>
  <c r="M39" i="9" s="1"/>
  <c r="L77" i="9"/>
  <c r="P77" i="9" s="1"/>
  <c r="L78" i="9"/>
  <c r="I77" i="9"/>
  <c r="I78" i="9"/>
  <c r="N78" i="9"/>
  <c r="N19" i="9"/>
  <c r="N20" i="9" s="1"/>
  <c r="P20" i="9" s="1"/>
  <c r="P32" i="9"/>
  <c r="P66" i="9"/>
  <c r="O34" i="9"/>
  <c r="M66" i="9"/>
  <c r="M78" i="9" s="1"/>
  <c r="M35" i="9"/>
  <c r="O35" i="9" s="1"/>
  <c r="K77" i="9"/>
  <c r="K78" i="9"/>
  <c r="J45" i="9"/>
  <c r="M60" i="12"/>
  <c r="K81" i="12"/>
  <c r="N60" i="12"/>
  <c r="K31" i="12"/>
  <c r="K44" i="12" s="1"/>
  <c r="I59" i="13"/>
  <c r="H78" i="13"/>
  <c r="I30" i="13"/>
  <c r="I84" i="17"/>
  <c r="I86" i="17" s="1"/>
  <c r="N59" i="10"/>
  <c r="M23" i="9"/>
  <c r="O23" i="9" s="1"/>
  <c r="I45" i="9"/>
  <c r="J47" i="9"/>
  <c r="L22" i="9"/>
  <c r="N21" i="9"/>
  <c r="L31" i="9"/>
  <c r="N30" i="9"/>
  <c r="J28" i="9"/>
  <c r="M24" i="9"/>
  <c r="O24" i="9" s="1"/>
  <c r="L16" i="9"/>
  <c r="L27" i="9" s="1"/>
  <c r="N15" i="9"/>
  <c r="N16" i="9" s="1"/>
  <c r="P13" i="9"/>
  <c r="N14" i="9"/>
  <c r="K14" i="9"/>
  <c r="K27" i="9" s="1"/>
  <c r="K31" i="9"/>
  <c r="K44" i="9" s="1"/>
  <c r="P19" i="9"/>
  <c r="L37" i="9"/>
  <c r="N36" i="9"/>
  <c r="N41" i="9"/>
  <c r="P41" i="9" s="1"/>
  <c r="P40" i="9"/>
  <c r="H48" i="12"/>
  <c r="H49" i="12" s="1"/>
  <c r="H83" i="12" s="1"/>
  <c r="J83" i="17"/>
  <c r="F48" i="9"/>
  <c r="F49" i="9" s="1"/>
  <c r="F80" i="9" s="1"/>
  <c r="F82" i="9" s="1"/>
  <c r="F28" i="9"/>
  <c r="M36" i="12"/>
  <c r="M37" i="12" s="1"/>
  <c r="F83" i="12"/>
  <c r="M13" i="12"/>
  <c r="M30" i="12"/>
  <c r="M53" i="12"/>
  <c r="N53" i="12"/>
  <c r="P34" i="10"/>
  <c r="M36" i="10"/>
  <c r="O37" i="9"/>
  <c r="O36" i="9"/>
  <c r="P40" i="12"/>
  <c r="O41" i="9"/>
  <c r="P38" i="9"/>
  <c r="P39" i="9"/>
  <c r="O22" i="9"/>
  <c r="O39" i="9"/>
  <c r="O21" i="9"/>
  <c r="O40" i="9"/>
  <c r="O38" i="9"/>
  <c r="P56" i="12"/>
  <c r="I45" i="12"/>
  <c r="O39" i="12"/>
  <c r="P39" i="10"/>
  <c r="N36" i="12"/>
  <c r="O61" i="12"/>
  <c r="H45" i="12"/>
  <c r="P21" i="12"/>
  <c r="O38" i="12"/>
  <c r="G48" i="10"/>
  <c r="G49" i="10" s="1"/>
  <c r="G83" i="10" s="1"/>
  <c r="J28" i="10"/>
  <c r="P30" i="10"/>
  <c r="P38" i="10"/>
  <c r="P18" i="9"/>
  <c r="P17" i="9"/>
  <c r="F47" i="13"/>
  <c r="F48" i="13" s="1"/>
  <c r="F80" i="13" s="1"/>
  <c r="J33" i="13"/>
  <c r="P13" i="10"/>
  <c r="I39" i="13"/>
  <c r="I40" i="13" s="1"/>
  <c r="E28" i="9"/>
  <c r="E48" i="9"/>
  <c r="F45" i="9"/>
  <c r="H28" i="9"/>
  <c r="H48" i="9"/>
  <c r="H49" i="9" s="1"/>
  <c r="J23" i="13"/>
  <c r="J21" i="13"/>
  <c r="J20" i="13"/>
  <c r="J22" i="13"/>
  <c r="E27" i="13"/>
  <c r="I14" i="13"/>
  <c r="P14" i="9"/>
  <c r="M30" i="9"/>
  <c r="I47" i="9"/>
  <c r="M19" i="9"/>
  <c r="M20" i="9" s="1"/>
  <c r="M17" i="9"/>
  <c r="M15" i="9"/>
  <c r="M16" i="9" s="1"/>
  <c r="M32" i="9"/>
  <c r="M33" i="9" s="1"/>
  <c r="M13" i="9"/>
  <c r="G48" i="9"/>
  <c r="G49" i="9" s="1"/>
  <c r="N34" i="12"/>
  <c r="N32" i="12"/>
  <c r="G48" i="12"/>
  <c r="G49" i="12" s="1"/>
  <c r="J17" i="13"/>
  <c r="I18" i="13"/>
  <c r="I19" i="13" s="1"/>
  <c r="J29" i="13"/>
  <c r="J16" i="13"/>
  <c r="M30" i="10"/>
  <c r="M38" i="10"/>
  <c r="M39" i="10" s="1"/>
  <c r="I28" i="10"/>
  <c r="M21" i="10"/>
  <c r="N17" i="12"/>
  <c r="M34" i="12"/>
  <c r="N23" i="12"/>
  <c r="N24" i="12" s="1"/>
  <c r="G28" i="12"/>
  <c r="N30" i="12"/>
  <c r="N13" i="12"/>
  <c r="E48" i="12"/>
  <c r="E28" i="12"/>
  <c r="P16" i="12"/>
  <c r="M17" i="12"/>
  <c r="M19" i="12"/>
  <c r="M20" i="12" s="1"/>
  <c r="O22" i="12"/>
  <c r="I47" i="12"/>
  <c r="N38" i="12"/>
  <c r="N39" i="12" s="1"/>
  <c r="N19" i="12"/>
  <c r="N20" i="12" s="1"/>
  <c r="E45" i="12"/>
  <c r="M40" i="10"/>
  <c r="H45" i="10"/>
  <c r="M15" i="10"/>
  <c r="N19" i="10"/>
  <c r="N20" i="10" s="1"/>
  <c r="N36" i="10"/>
  <c r="N37" i="10" s="1"/>
  <c r="N32" i="10"/>
  <c r="I81" i="10"/>
  <c r="M19" i="10"/>
  <c r="M20" i="10" s="1"/>
  <c r="J47" i="10"/>
  <c r="M17" i="10"/>
  <c r="M18" i="10" s="1"/>
  <c r="G28" i="10"/>
  <c r="H48" i="10"/>
  <c r="H49" i="10" s="1"/>
  <c r="H83" i="10" s="1"/>
  <c r="H84" i="10" s="1"/>
  <c r="H86" i="10" s="1"/>
  <c r="H28" i="10"/>
  <c r="M13" i="10"/>
  <c r="M23" i="10"/>
  <c r="M24" i="10" s="1"/>
  <c r="K81" i="10"/>
  <c r="M34" i="10"/>
  <c r="E45" i="10"/>
  <c r="F48" i="10"/>
  <c r="F28" i="10"/>
  <c r="N40" i="10"/>
  <c r="N41" i="10" s="1"/>
  <c r="N15" i="10"/>
  <c r="N23" i="10"/>
  <c r="N24" i="10" s="1"/>
  <c r="M32" i="10"/>
  <c r="I47" i="10"/>
  <c r="E48" i="10"/>
  <c r="E28" i="10"/>
  <c r="I58" i="13"/>
  <c r="F44" i="13"/>
  <c r="E48" i="13"/>
  <c r="E80" i="13" s="1"/>
  <c r="J36" i="13" l="1"/>
  <c r="F81" i="13"/>
  <c r="F82" i="13"/>
  <c r="I42" i="13"/>
  <c r="P78" i="9"/>
  <c r="E82" i="13"/>
  <c r="E81" i="13"/>
  <c r="G47" i="13"/>
  <c r="G48" i="13" s="1"/>
  <c r="G80" i="13" s="1"/>
  <c r="I43" i="13"/>
  <c r="J35" i="13"/>
  <c r="L44" i="12"/>
  <c r="L81" i="12"/>
  <c r="N43" i="9"/>
  <c r="L44" i="9"/>
  <c r="L48" i="9" s="1"/>
  <c r="M43" i="9"/>
  <c r="M26" i="9"/>
  <c r="N26" i="9"/>
  <c r="P18" i="12"/>
  <c r="N18" i="12"/>
  <c r="O17" i="12"/>
  <c r="M18" i="12"/>
  <c r="M69" i="12"/>
  <c r="M80" i="12" s="1"/>
  <c r="M35" i="12"/>
  <c r="P36" i="12"/>
  <c r="N37" i="12"/>
  <c r="P37" i="12" s="1"/>
  <c r="P32" i="12"/>
  <c r="N33" i="12"/>
  <c r="N26" i="12"/>
  <c r="N14" i="12"/>
  <c r="N27" i="12" s="1"/>
  <c r="P34" i="12"/>
  <c r="N69" i="12"/>
  <c r="N80" i="12" s="1"/>
  <c r="P80" i="12" s="1"/>
  <c r="N35" i="12"/>
  <c r="N43" i="12"/>
  <c r="N31" i="12"/>
  <c r="P31" i="12" s="1"/>
  <c r="O36" i="12"/>
  <c r="M43" i="12"/>
  <c r="O80" i="12"/>
  <c r="M26" i="12"/>
  <c r="M14" i="12"/>
  <c r="M27" i="12" s="1"/>
  <c r="M41" i="12"/>
  <c r="O41" i="12" s="1"/>
  <c r="O40" i="12"/>
  <c r="M43" i="10"/>
  <c r="M31" i="10"/>
  <c r="L81" i="10"/>
  <c r="L44" i="10"/>
  <c r="N26" i="10"/>
  <c r="N14" i="10"/>
  <c r="O15" i="10"/>
  <c r="M16" i="10"/>
  <c r="N43" i="10"/>
  <c r="N31" i="10"/>
  <c r="N69" i="10"/>
  <c r="N80" i="10" s="1"/>
  <c r="N35" i="10"/>
  <c r="P35" i="10" s="1"/>
  <c r="O21" i="10"/>
  <c r="M22" i="10"/>
  <c r="O22" i="10" s="1"/>
  <c r="P15" i="10"/>
  <c r="N16" i="10"/>
  <c r="K44" i="10"/>
  <c r="O32" i="10"/>
  <c r="M33" i="10"/>
  <c r="M69" i="10"/>
  <c r="M80" i="10" s="1"/>
  <c r="M35" i="10"/>
  <c r="O40" i="10"/>
  <c r="M41" i="10"/>
  <c r="P80" i="10"/>
  <c r="M37" i="10"/>
  <c r="O37" i="10" s="1"/>
  <c r="O13" i="10"/>
  <c r="M26" i="10"/>
  <c r="M14" i="10"/>
  <c r="P32" i="10"/>
  <c r="N33" i="10"/>
  <c r="P69" i="10"/>
  <c r="O80" i="10"/>
  <c r="I25" i="13"/>
  <c r="I15" i="13"/>
  <c r="I26" i="13" s="1"/>
  <c r="H43" i="13"/>
  <c r="H44" i="13" s="1"/>
  <c r="L47" i="9"/>
  <c r="L28" i="9"/>
  <c r="J48" i="9"/>
  <c r="J49" i="9" s="1"/>
  <c r="J80" i="9" s="1"/>
  <c r="J82" i="9" s="1"/>
  <c r="M77" i="9"/>
  <c r="O77" i="9" s="1"/>
  <c r="O66" i="9"/>
  <c r="O78" i="9"/>
  <c r="P60" i="12"/>
  <c r="M81" i="12"/>
  <c r="O60" i="12"/>
  <c r="M31" i="12"/>
  <c r="O43" i="12"/>
  <c r="J59" i="13"/>
  <c r="I78" i="13"/>
  <c r="I88" i="17"/>
  <c r="I90" i="17" s="1"/>
  <c r="J86" i="17"/>
  <c r="G84" i="10"/>
  <c r="G86" i="10"/>
  <c r="G89" i="10" s="1"/>
  <c r="G92" i="10" s="1"/>
  <c r="N81" i="10"/>
  <c r="P59" i="10"/>
  <c r="P15" i="9"/>
  <c r="O13" i="9"/>
  <c r="O26" i="9"/>
  <c r="M14" i="9"/>
  <c r="O30" i="9"/>
  <c r="M31" i="9"/>
  <c r="M44" i="9" s="1"/>
  <c r="N37" i="9"/>
  <c r="P37" i="9" s="1"/>
  <c r="P36" i="9"/>
  <c r="O17" i="9"/>
  <c r="M18" i="9"/>
  <c r="O18" i="9" s="1"/>
  <c r="P26" i="9"/>
  <c r="P30" i="9"/>
  <c r="P43" i="9"/>
  <c r="N31" i="9"/>
  <c r="P16" i="9"/>
  <c r="P21" i="9"/>
  <c r="N22" i="9"/>
  <c r="N27" i="9" s="1"/>
  <c r="H80" i="9"/>
  <c r="H82" i="9" s="1"/>
  <c r="G80" i="9"/>
  <c r="G82" i="9" s="1"/>
  <c r="K45" i="12"/>
  <c r="O30" i="12"/>
  <c r="L28" i="12"/>
  <c r="O14" i="12"/>
  <c r="O13" i="12"/>
  <c r="P14" i="12"/>
  <c r="P30" i="12"/>
  <c r="O34" i="12"/>
  <c r="G83" i="12"/>
  <c r="P53" i="12"/>
  <c r="O53" i="12"/>
  <c r="I48" i="12"/>
  <c r="I49" i="12" s="1"/>
  <c r="I83" i="12" s="1"/>
  <c r="O36" i="10"/>
  <c r="O34" i="10"/>
  <c r="O69" i="10"/>
  <c r="P24" i="12"/>
  <c r="J42" i="13"/>
  <c r="O20" i="9"/>
  <c r="J40" i="13"/>
  <c r="J39" i="13"/>
  <c r="O15" i="9"/>
  <c r="O19" i="12"/>
  <c r="O33" i="9"/>
  <c r="O32" i="9"/>
  <c r="O19" i="9"/>
  <c r="O37" i="12"/>
  <c r="O16" i="9"/>
  <c r="O20" i="10"/>
  <c r="P39" i="12"/>
  <c r="P23" i="12"/>
  <c r="P13" i="12"/>
  <c r="P19" i="12"/>
  <c r="P38" i="12"/>
  <c r="P17" i="12"/>
  <c r="P41" i="10"/>
  <c r="O18" i="10"/>
  <c r="O23" i="10"/>
  <c r="O19" i="10"/>
  <c r="G27" i="13"/>
  <c r="J34" i="13"/>
  <c r="J19" i="13"/>
  <c r="O31" i="10"/>
  <c r="O30" i="10"/>
  <c r="P43" i="10"/>
  <c r="O38" i="10"/>
  <c r="P23" i="10"/>
  <c r="P36" i="10"/>
  <c r="O39" i="10"/>
  <c r="P20" i="10"/>
  <c r="P19" i="10"/>
  <c r="P40" i="10"/>
  <c r="O17" i="10"/>
  <c r="I28" i="9"/>
  <c r="E49" i="9"/>
  <c r="K28" i="9"/>
  <c r="H87" i="10"/>
  <c r="J15" i="13"/>
  <c r="J14" i="13"/>
  <c r="O43" i="9"/>
  <c r="I48" i="9"/>
  <c r="I49" i="9" s="1"/>
  <c r="K47" i="9"/>
  <c r="P35" i="12"/>
  <c r="I28" i="12"/>
  <c r="P33" i="12"/>
  <c r="I48" i="10"/>
  <c r="I49" i="10" s="1"/>
  <c r="I83" i="10" s="1"/>
  <c r="I45" i="10"/>
  <c r="J30" i="13"/>
  <c r="J25" i="13"/>
  <c r="H46" i="13"/>
  <c r="J18" i="13"/>
  <c r="K28" i="10"/>
  <c r="L45" i="10"/>
  <c r="L45" i="12"/>
  <c r="O69" i="12"/>
  <c r="K47" i="12"/>
  <c r="E49" i="12"/>
  <c r="E83" i="12" s="1"/>
  <c r="J45" i="12"/>
  <c r="P20" i="12"/>
  <c r="O18" i="12"/>
  <c r="O20" i="12"/>
  <c r="L47" i="12"/>
  <c r="J48" i="12"/>
  <c r="J28" i="12"/>
  <c r="J45" i="10"/>
  <c r="O41" i="10"/>
  <c r="E49" i="10"/>
  <c r="E83" i="10" s="1"/>
  <c r="E84" i="10" s="1"/>
  <c r="P24" i="10"/>
  <c r="F49" i="10"/>
  <c r="F83" i="10" s="1"/>
  <c r="F84" i="10" s="1"/>
  <c r="F86" i="10" s="1"/>
  <c r="O14" i="10"/>
  <c r="O26" i="10"/>
  <c r="P33" i="10"/>
  <c r="J48" i="10"/>
  <c r="J49" i="10" s="1"/>
  <c r="J83" i="10" s="1"/>
  <c r="J84" i="10" s="1"/>
  <c r="J86" i="10" s="1"/>
  <c r="L47" i="10"/>
  <c r="O35" i="10"/>
  <c r="M81" i="10"/>
  <c r="K47" i="10"/>
  <c r="O33" i="10"/>
  <c r="O43" i="10"/>
  <c r="K45" i="10"/>
  <c r="P26" i="10"/>
  <c r="P37" i="10"/>
  <c r="J58" i="13"/>
  <c r="G81" i="13" l="1"/>
  <c r="G82" i="13"/>
  <c r="N44" i="10"/>
  <c r="L49" i="9"/>
  <c r="N44" i="9"/>
  <c r="O14" i="9"/>
  <c r="M27" i="9"/>
  <c r="M48" i="9" s="1"/>
  <c r="M44" i="12"/>
  <c r="N81" i="12"/>
  <c r="N44" i="12"/>
  <c r="P44" i="12" s="1"/>
  <c r="N27" i="10"/>
  <c r="P14" i="10"/>
  <c r="M27" i="10"/>
  <c r="P31" i="10"/>
  <c r="M44" i="10"/>
  <c r="O44" i="10" s="1"/>
  <c r="O44" i="12"/>
  <c r="O31" i="12"/>
  <c r="J88" i="17"/>
  <c r="J90" i="17" s="1"/>
  <c r="J84" i="12"/>
  <c r="I84" i="12"/>
  <c r="F84" i="12"/>
  <c r="E84" i="12"/>
  <c r="H84" i="12"/>
  <c r="G84" i="12"/>
  <c r="I84" i="10"/>
  <c r="I86" i="10"/>
  <c r="I89" i="10" s="1"/>
  <c r="I92" i="10" s="1"/>
  <c r="P31" i="9"/>
  <c r="N47" i="9"/>
  <c r="P47" i="9" s="1"/>
  <c r="N45" i="9"/>
  <c r="P22" i="9"/>
  <c r="L45" i="9"/>
  <c r="P45" i="9" s="1"/>
  <c r="I80" i="9"/>
  <c r="I82" i="9" s="1"/>
  <c r="E80" i="9"/>
  <c r="E82" i="9" s="1"/>
  <c r="L80" i="9"/>
  <c r="L82" i="9" s="1"/>
  <c r="P44" i="9"/>
  <c r="O27" i="12"/>
  <c r="P27" i="12"/>
  <c r="J66" i="13"/>
  <c r="I77" i="13"/>
  <c r="J77" i="13" s="1"/>
  <c r="E86" i="10"/>
  <c r="E89" i="10" s="1"/>
  <c r="E92" i="10" s="1"/>
  <c r="P81" i="10"/>
  <c r="O81" i="10"/>
  <c r="K48" i="9"/>
  <c r="K49" i="9" s="1"/>
  <c r="H47" i="13"/>
  <c r="H48" i="13" s="1"/>
  <c r="H80" i="13" s="1"/>
  <c r="N47" i="12"/>
  <c r="P47" i="12" s="1"/>
  <c r="P43" i="12"/>
  <c r="O44" i="9"/>
  <c r="O26" i="12"/>
  <c r="P69" i="12"/>
  <c r="O35" i="12"/>
  <c r="P81" i="12"/>
  <c r="P26" i="12"/>
  <c r="H27" i="13"/>
  <c r="J78" i="13"/>
  <c r="P27" i="10"/>
  <c r="O16" i="10"/>
  <c r="O24" i="10"/>
  <c r="N48" i="9"/>
  <c r="P48" i="9" s="1"/>
  <c r="P27" i="9"/>
  <c r="O31" i="9"/>
  <c r="K48" i="12"/>
  <c r="K49" i="12" s="1"/>
  <c r="K83" i="12" s="1"/>
  <c r="P16" i="10"/>
  <c r="H89" i="10"/>
  <c r="L28" i="10"/>
  <c r="K48" i="10"/>
  <c r="K49" i="10" s="1"/>
  <c r="K83" i="10" s="1"/>
  <c r="J26" i="13"/>
  <c r="M45" i="9"/>
  <c r="K45" i="9"/>
  <c r="N28" i="9"/>
  <c r="P28" i="9" s="1"/>
  <c r="M47" i="9"/>
  <c r="L48" i="12"/>
  <c r="L49" i="12" s="1"/>
  <c r="L83" i="12" s="1"/>
  <c r="I46" i="13"/>
  <c r="I27" i="13"/>
  <c r="K28" i="12"/>
  <c r="M47" i="12"/>
  <c r="O47" i="12" s="1"/>
  <c r="J49" i="12"/>
  <c r="J83" i="12" s="1"/>
  <c r="N47" i="10"/>
  <c r="P47" i="10" s="1"/>
  <c r="P44" i="10"/>
  <c r="L48" i="10"/>
  <c r="M47" i="10"/>
  <c r="O47" i="10" s="1"/>
  <c r="O27" i="10"/>
  <c r="H81" i="13" l="1"/>
  <c r="H82" i="13"/>
  <c r="O45" i="9"/>
  <c r="L84" i="12"/>
  <c r="K84" i="12"/>
  <c r="K84" i="10"/>
  <c r="K89" i="10"/>
  <c r="K92" i="10" s="1"/>
  <c r="K86" i="10"/>
  <c r="H92" i="10"/>
  <c r="G90" i="10"/>
  <c r="O48" i="9"/>
  <c r="K80" i="9"/>
  <c r="K82" i="9" s="1"/>
  <c r="N49" i="9"/>
  <c r="O81" i="12"/>
  <c r="J27" i="13"/>
  <c r="M28" i="9"/>
  <c r="O28" i="9" s="1"/>
  <c r="M49" i="9"/>
  <c r="O47" i="9"/>
  <c r="N45" i="12"/>
  <c r="P45" i="12" s="1"/>
  <c r="J43" i="13"/>
  <c r="I44" i="13"/>
  <c r="J44" i="13" s="1"/>
  <c r="I47" i="13"/>
  <c r="J47" i="13" s="1"/>
  <c r="J87" i="10"/>
  <c r="J89" i="10" s="1"/>
  <c r="N28" i="10"/>
  <c r="P28" i="10" s="1"/>
  <c r="O49" i="9"/>
  <c r="O27" i="9"/>
  <c r="J46" i="13"/>
  <c r="M45" i="10"/>
  <c r="O45" i="10" s="1"/>
  <c r="M45" i="12"/>
  <c r="O45" i="12" s="1"/>
  <c r="M48" i="12"/>
  <c r="O48" i="12" s="1"/>
  <c r="M28" i="12"/>
  <c r="O28" i="12" s="1"/>
  <c r="N48" i="12"/>
  <c r="P48" i="12" s="1"/>
  <c r="N28" i="12"/>
  <c r="P28" i="12" s="1"/>
  <c r="N45" i="10"/>
  <c r="P45" i="10" s="1"/>
  <c r="N48" i="10"/>
  <c r="P48" i="10" s="1"/>
  <c r="M48" i="10"/>
  <c r="M28" i="10"/>
  <c r="O28" i="10" s="1"/>
  <c r="L49" i="10"/>
  <c r="L83" i="10" s="1"/>
  <c r="L84" i="10" s="1"/>
  <c r="L86" i="10" s="1"/>
  <c r="J92" i="10" l="1"/>
  <c r="I90" i="10"/>
  <c r="M80" i="9"/>
  <c r="M82" i="9" s="1"/>
  <c r="N80" i="9"/>
  <c r="P49" i="9"/>
  <c r="L87" i="10"/>
  <c r="I48" i="13"/>
  <c r="I80" i="13" s="1"/>
  <c r="F87" i="10"/>
  <c r="M49" i="10"/>
  <c r="O48" i="10"/>
  <c r="M49" i="12"/>
  <c r="N49" i="12"/>
  <c r="N83" i="12" s="1"/>
  <c r="N49" i="10"/>
  <c r="N83" i="10" s="1"/>
  <c r="N84" i="10" s="1"/>
  <c r="N86" i="10" s="1"/>
  <c r="I81" i="13" l="1"/>
  <c r="I82" i="13"/>
  <c r="O80" i="9"/>
  <c r="O82" i="9" s="1"/>
  <c r="P80" i="9"/>
  <c r="P82" i="9" s="1"/>
  <c r="N82" i="9"/>
  <c r="O49" i="12"/>
  <c r="M83" i="12"/>
  <c r="O49" i="10"/>
  <c r="M83" i="10"/>
  <c r="P49" i="12"/>
  <c r="J48" i="13"/>
  <c r="P83" i="10"/>
  <c r="P49" i="10"/>
  <c r="F89" i="10"/>
  <c r="E90" i="10" s="1"/>
  <c r="N84" i="12" l="1"/>
  <c r="P84" i="12" s="1"/>
  <c r="M84" i="12"/>
  <c r="O84" i="12" s="1"/>
  <c r="M84" i="10"/>
  <c r="M86" i="10"/>
  <c r="M89" i="10" s="1"/>
  <c r="M92" i="10" s="1"/>
  <c r="C2" i="9"/>
  <c r="O83" i="10"/>
  <c r="P83" i="12"/>
  <c r="O83" i="12"/>
  <c r="J82" i="13"/>
  <c r="J80" i="13"/>
  <c r="N87" i="10"/>
  <c r="P87" i="10" s="1"/>
  <c r="F92" i="10"/>
  <c r="O86" i="12"/>
  <c r="C82" i="13" l="1"/>
  <c r="O86" i="10"/>
  <c r="O84" i="10"/>
  <c r="P84" i="10"/>
  <c r="P86" i="10"/>
  <c r="P86" i="12"/>
  <c r="N89" i="10"/>
  <c r="L89" i="10"/>
  <c r="K90" i="10" s="1"/>
  <c r="N92" i="10" l="1"/>
  <c r="M90" i="10"/>
  <c r="O88" i="12"/>
  <c r="O89" i="10"/>
  <c r="P89" i="10"/>
  <c r="P92" i="10" s="1"/>
  <c r="L92" i="10"/>
  <c r="P88" i="12"/>
  <c r="O89" i="12" l="1"/>
  <c r="O92" i="10"/>
  <c r="O90" i="10"/>
  <c r="O91" i="12"/>
  <c r="J84" i="17" l="1"/>
  <c r="J81" i="13"/>
  <c r="C81" i="13" s="1"/>
  <c r="D5" i="13" s="1"/>
  <c r="E84" i="13" l="1"/>
  <c r="C5" i="13"/>
  <c r="H84" i="13"/>
  <c r="H86" i="13" s="1"/>
  <c r="H88" i="13" s="1"/>
  <c r="I84" i="13"/>
  <c r="I86" i="13" s="1"/>
  <c r="I88" i="13" s="1"/>
  <c r="F84" i="13"/>
  <c r="F86" i="13" s="1"/>
  <c r="F88" i="13" s="1"/>
  <c r="G84" i="13"/>
  <c r="G86" i="13" s="1"/>
  <c r="G88" i="13" s="1"/>
  <c r="E86" i="13" l="1"/>
  <c r="E88" i="13" s="1"/>
  <c r="J84" i="13"/>
  <c r="J86" i="13" l="1"/>
  <c r="J88"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Fellmann, Stephanie Lyn</author>
  </authors>
  <commentList>
    <comment ref="E76" authorId="0" shapeId="0" xr:uid="{00000000-0006-0000-0500-000001000000}">
      <text>
        <r>
          <rPr>
            <b/>
            <sz val="9"/>
            <color indexed="81"/>
            <rFont val="Tahoma"/>
            <family val="2"/>
          </rPr>
          <t xml:space="preserve">The first $25,000 of each subaward should be inserted in this row.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Fellmann, Stephanie Lyn</author>
  </authors>
  <commentList>
    <comment ref="E64" authorId="0" shapeId="0" xr:uid="{00000000-0006-0000-0600-000001000000}">
      <text>
        <r>
          <rPr>
            <b/>
            <sz val="9"/>
            <color indexed="81"/>
            <rFont val="Tahoma"/>
            <family val="2"/>
          </rPr>
          <t xml:space="preserve">The first $25,000 of each subaward should be inserted in this row.  </t>
        </r>
      </text>
    </comment>
    <comment ref="E66" authorId="0" shapeId="0" xr:uid="{00000000-0006-0000-0600-000002000000}">
      <text>
        <r>
          <rPr>
            <b/>
            <sz val="9"/>
            <color indexed="81"/>
            <rFont val="Tahoma"/>
            <family val="2"/>
          </rPr>
          <t xml:space="preserve">The first $25,000 of each subaward should be inserted in this row.  </t>
        </r>
      </text>
    </comment>
  </commentList>
</comments>
</file>

<file path=xl/sharedStrings.xml><?xml version="1.0" encoding="utf-8"?>
<sst xmlns="http://schemas.openxmlformats.org/spreadsheetml/2006/main" count="969" uniqueCount="151">
  <si>
    <t>Total</t>
  </si>
  <si>
    <t>A.</t>
  </si>
  <si>
    <t>B.</t>
  </si>
  <si>
    <t>C.</t>
  </si>
  <si>
    <t>D.</t>
  </si>
  <si>
    <t>E.</t>
  </si>
  <si>
    <t>Other (printing, etc.)</t>
  </si>
  <si>
    <t>H.</t>
  </si>
  <si>
    <t>Total Direct Costs</t>
  </si>
  <si>
    <t>Total Senior Personnel</t>
  </si>
  <si>
    <t>Applicable F&amp;A Rate</t>
  </si>
  <si>
    <t>Tuition Remission Rate</t>
  </si>
  <si>
    <t>Fringe Benefit Rate (SURS)</t>
  </si>
  <si>
    <t>Materials &amp; Supplies</t>
  </si>
  <si>
    <t>Total Other Direct Costs</t>
  </si>
  <si>
    <t>On Campus</t>
  </si>
  <si>
    <t>Off Campus</t>
  </si>
  <si>
    <t>Other Sponsored Activity</t>
  </si>
  <si>
    <t>Location</t>
  </si>
  <si>
    <t>Activity Type</t>
  </si>
  <si>
    <t>F&amp;A Rate Used</t>
  </si>
  <si>
    <t>Salary</t>
  </si>
  <si>
    <t>Fringe</t>
  </si>
  <si>
    <t>Other Senior Personnel</t>
  </si>
  <si>
    <t>Other Professional</t>
  </si>
  <si>
    <t>Student Hourly</t>
  </si>
  <si>
    <t>Other (non-SURS)</t>
  </si>
  <si>
    <t>Basis</t>
  </si>
  <si>
    <t>MTDC</t>
  </si>
  <si>
    <t>TDC</t>
  </si>
  <si>
    <t>All Personnel</t>
  </si>
  <si>
    <t>Participant Support Costs</t>
  </si>
  <si>
    <t xml:space="preserve">    Tuition Remission</t>
  </si>
  <si>
    <t>Total F&amp;A Costs</t>
  </si>
  <si>
    <t>Total Direct and F&amp;A Costs</t>
  </si>
  <si>
    <t>Effective F&amp;A Rate</t>
  </si>
  <si>
    <t>Base Costs</t>
  </si>
  <si>
    <t>F&amp;A Basis</t>
  </si>
  <si>
    <t>F.</t>
  </si>
  <si>
    <t>G.</t>
  </si>
  <si>
    <t>Inflation Rate - Salaries</t>
  </si>
  <si>
    <t>Inflation Rate - Expenses</t>
  </si>
  <si>
    <t>Location:</t>
  </si>
  <si>
    <t>On-Campus</t>
  </si>
  <si>
    <t>Off-Campus</t>
  </si>
  <si>
    <t>Location Base Costs</t>
  </si>
  <si>
    <t>Unrecovered F&amp;A Costs</t>
  </si>
  <si>
    <t>Fringe Benefit Rate (GRA)</t>
  </si>
  <si>
    <t>Fringe Benefit Rate (Non-SURS &amp; Hourly &lt; Half Time)</t>
  </si>
  <si>
    <t>Sponsor</t>
  </si>
  <si>
    <t>Cost Share</t>
  </si>
  <si>
    <t>Fringe Benefit Rate (Hourly ≥ Half Time)</t>
  </si>
  <si>
    <t>UIC</t>
  </si>
  <si>
    <t>UIUC</t>
  </si>
  <si>
    <t>Unrecovered F&amp;A</t>
  </si>
  <si>
    <t>Unrecoverd F&amp;A</t>
  </si>
  <si>
    <t>NICRA Rate</t>
  </si>
  <si>
    <t>USDA Cap</t>
  </si>
  <si>
    <t>USDA Rate</t>
  </si>
  <si>
    <t>F&amp;A Rate to Propose:</t>
  </si>
  <si>
    <t>Yes</t>
  </si>
  <si>
    <t>No</t>
  </si>
  <si>
    <t>SPA</t>
  </si>
  <si>
    <t>Unrecovered F&amp;A as C/S?</t>
  </si>
  <si>
    <t>Maximum</t>
  </si>
  <si>
    <t>Minimum</t>
  </si>
  <si>
    <t>F&amp;A Rate for Cost Share</t>
  </si>
  <si>
    <t>F&amp;A Rate for Sponsor</t>
  </si>
  <si>
    <t>Sponsored Research</t>
  </si>
  <si>
    <t>Sponsored Instruction</t>
  </si>
  <si>
    <t>Other</t>
  </si>
  <si>
    <t>Fellowship</t>
  </si>
  <si>
    <t>Clinical Trial (Industry)</t>
  </si>
  <si>
    <t>Clinical Trial (Non-Industry)</t>
  </si>
  <si>
    <t>Applicable F&amp;A Basis</t>
  </si>
  <si>
    <t>NICRA MTDC Amount:</t>
  </si>
  <si>
    <t>TDC+ Amount:</t>
  </si>
  <si>
    <t>Admin. Salary*</t>
  </si>
  <si>
    <t>Co-PI/Co-I 1</t>
  </si>
  <si>
    <t>Co-PI/Co-I 2</t>
  </si>
  <si>
    <t>Co-PI/Co-I 3</t>
  </si>
  <si>
    <t>Co-PI/Co-I 4</t>
  </si>
  <si>
    <t>PI/PD</t>
  </si>
  <si>
    <t>Period 1</t>
  </si>
  <si>
    <t>Period 2</t>
  </si>
  <si>
    <t>Period 3</t>
  </si>
  <si>
    <t>Period 4</t>
  </si>
  <si>
    <t>Period 5</t>
  </si>
  <si>
    <t>General</t>
  </si>
  <si>
    <t>UIC Component</t>
  </si>
  <si>
    <t xml:space="preserve">Period Total </t>
  </si>
  <si>
    <t>Period Totals</t>
  </si>
  <si>
    <r>
      <rPr>
        <b/>
        <sz val="11"/>
        <rFont val="Arial"/>
        <family val="2"/>
      </rPr>
      <t xml:space="preserve">INSTRUCTIONS:
</t>
    </r>
    <r>
      <rPr>
        <sz val="11"/>
        <rFont val="Arial"/>
        <family val="2"/>
      </rPr>
      <t xml:space="preserve">1) Complete the On and Off Campus columns of the budget based on the costs requested by the Investigator(s). The applicable location will auto-populate at the top of the spreadsheet based on the costs entered in each column.                           2) Once it is determined that the majority of costs are on-campus or off-campus utilize the applicable budget template. 
</t>
    </r>
  </si>
  <si>
    <r>
      <rPr>
        <b/>
        <sz val="11"/>
        <rFont val="Arial"/>
        <family val="2"/>
      </rPr>
      <t>GUIDANCE FOR ALL BUDGET TABS:</t>
    </r>
    <r>
      <rPr>
        <sz val="11"/>
        <rFont val="Arial"/>
        <family val="2"/>
      </rPr>
      <t xml:space="preserve">
1) Fringe Benefits calculate automatically once salary is entered in a personnel line of the budget
2) Cells with red font are excluded from the indirect cost base. 
3) Text bubbles and comments are placed throughout the spreadsheet with helpful tips/instructions.  </t>
    </r>
  </si>
  <si>
    <r>
      <rPr>
        <b/>
        <sz val="12"/>
        <rFont val="Arial"/>
        <family val="2"/>
      </rPr>
      <t>INSTRUCTIONS</t>
    </r>
    <r>
      <rPr>
        <sz val="12"/>
        <rFont val="Arial"/>
        <family val="2"/>
      </rPr>
      <t xml:space="preserve">:
1) Select the Project Activity Type from drop down list
2) Select the Project Location from drop down list
3) Select the basis for F&amp;A costs from drop down list
4) The applicable F&amp;A rate will auto-populate. You can override the rate, if the sponsor has a published rate that is lower than the negotiated rate. 
5) Complete the budget based on the costs requested by the Investigator(s). 
</t>
    </r>
  </si>
  <si>
    <r>
      <rPr>
        <b/>
        <sz val="12"/>
        <rFont val="Arial"/>
        <family val="2"/>
      </rPr>
      <t>INSTRUCTIONS:</t>
    </r>
    <r>
      <rPr>
        <sz val="12"/>
        <rFont val="Arial"/>
        <family val="2"/>
      </rPr>
      <t xml:space="preserve">
1) Select the Project Activity Type from drop down list
2) Select the Project Location from drop down list
3) Select the basis for F&amp;A costs from drop down list
4) The applicable F&amp;A rate will auto-populate. You can override the rate, if the sponsor has a published rate that is lower than the negotiated rate. 
5) Complete the budget based on the costs requested by the Investigator(s). 
</t>
    </r>
  </si>
  <si>
    <r>
      <rPr>
        <b/>
        <sz val="12"/>
        <rFont val="Arial"/>
        <family val="2"/>
      </rPr>
      <t>INSTRUCTIONS:</t>
    </r>
    <r>
      <rPr>
        <sz val="12"/>
        <rFont val="Arial"/>
        <family val="2"/>
      </rPr>
      <t xml:space="preserve">
1) Select the Project Activity Type from drop down list
2) Select the Project Location from drop down list
3) The applicable NICRA rate will auto-populate.
4) Select the USDA cap rate based on the guidance in the USDA solicitation. 
5) Complete the budget based on the costs requested by the Investigator(s). As you complete the budget columns for each Period, the F&amp;A Rate to Propose field will auto-populate with the determination of the applicable indirect cost base (MTDC or TDC+). </t>
    </r>
  </si>
  <si>
    <r>
      <rPr>
        <b/>
        <sz val="11"/>
        <rFont val="Arial"/>
        <family val="2"/>
      </rPr>
      <t>INSTRUCTION:</t>
    </r>
    <r>
      <rPr>
        <sz val="11"/>
        <rFont val="Arial"/>
        <family val="2"/>
      </rPr>
      <t xml:space="preserve">
1) Select the Project Activity Type from drop down list
2) Select the Project Location from drop down list
3) Select the F&amp;A Basis from drop down list
4) The applicable F&amp;A Rate for Sponsor will auto-populate. You can override the rate, if the sponsor has a published rate that is lower than the negotiated rate. 
5) Select if Unrecovered F&amp;A will be used as cost share. Unrecovered F&amp;A will auto-calculate if selected Yes. 
6) Complete the Sponsor and Cost Share columns of the budget based on the costs requested by the Investigator(s).</t>
    </r>
  </si>
  <si>
    <r>
      <rPr>
        <b/>
        <sz val="11"/>
        <rFont val="Arial"/>
        <family val="2"/>
      </rPr>
      <t>INSTRUCTIONS:</t>
    </r>
    <r>
      <rPr>
        <sz val="11"/>
        <rFont val="Arial"/>
        <family val="2"/>
      </rPr>
      <t xml:space="preserve">
1) Select the Project Activity Type from drop down list
2) Select the Project Location from drop down list
3) Select the F&amp;A Basis from drop down list
4) The applicable F&amp;A Rate for Sponsor will auto-populate. You can override the rate, if the sponsor has a published rate that is lower than the negotiated rate.  
5) Complete the UIUC and UIC columns of the budget based on the costs requested by the Investigator(s). Note, the UIC negotiated rates are built into the budget and will auto-calculate. 
</t>
    </r>
  </si>
  <si>
    <t>THIS IS ONLY A LOCATION TOOL TO DETERMINE IF THE PROJECT IS ON CAMPUS OR OFF CAMPUS</t>
  </si>
  <si>
    <t>TBD</t>
  </si>
  <si>
    <t>of Project Costs</t>
  </si>
  <si>
    <t>Computer Services</t>
  </si>
  <si>
    <t>Tuition Remission</t>
  </si>
  <si>
    <t>Exempt Subaward Costs (&gt;$25k)</t>
  </si>
  <si>
    <t>Shipping</t>
  </si>
  <si>
    <t>Other Direct Costs</t>
  </si>
  <si>
    <t>Senior Personnel</t>
  </si>
  <si>
    <t>Other Personnel</t>
  </si>
  <si>
    <t>Fringe Benefits</t>
  </si>
  <si>
    <t>I.</t>
  </si>
  <si>
    <t>J.</t>
  </si>
  <si>
    <t>Subtotal</t>
  </si>
  <si>
    <t>Total Indirect (F&amp;A) Costs</t>
  </si>
  <si>
    <r>
      <rPr>
        <b/>
        <sz val="10"/>
        <rFont val="Arial"/>
        <family val="2"/>
      </rPr>
      <t>Travel</t>
    </r>
    <r>
      <rPr>
        <sz val="10"/>
        <rFont val="Arial"/>
        <family val="2"/>
      </rPr>
      <t xml:space="preserve"> - Domestic</t>
    </r>
  </si>
  <si>
    <r>
      <rPr>
        <b/>
        <sz val="10"/>
        <rFont val="Arial"/>
        <family val="2"/>
      </rPr>
      <t>Travel</t>
    </r>
    <r>
      <rPr>
        <sz val="10"/>
        <rFont val="Arial"/>
        <family val="2"/>
      </rPr>
      <t xml:space="preserve"> - International</t>
    </r>
  </si>
  <si>
    <t xml:space="preserve">Subaward: </t>
  </si>
  <si>
    <t>Subaward:</t>
  </si>
  <si>
    <t>Equipment</t>
  </si>
  <si>
    <t>Administered Programs via RFP</t>
  </si>
  <si>
    <t>Conference Hosting Costs (Room Rental, Honorariums)</t>
  </si>
  <si>
    <t xml:space="preserve">Non-Employee Travel </t>
  </si>
  <si>
    <t>Conference Registration</t>
  </si>
  <si>
    <t>Consultant Services (Professional Service Costs)</t>
  </si>
  <si>
    <t>Publication / Dissemination</t>
  </si>
  <si>
    <t>Animal Costs / Human Incentive Costs</t>
  </si>
  <si>
    <t>Exempt Computer Services (AWS, ICCP)</t>
  </si>
  <si>
    <t>Equipment Rental</t>
  </si>
  <si>
    <t>Service Activity (Internal)</t>
  </si>
  <si>
    <t>Add Your Notes Here</t>
  </si>
  <si>
    <t>Graduate Assistants</t>
  </si>
  <si>
    <t>Graduate Assistant(s)</t>
  </si>
  <si>
    <t>Postdoctoral Research Assistant(s)</t>
  </si>
  <si>
    <t>Subtotal Other-Other</t>
  </si>
  <si>
    <t>Subaward Costs</t>
  </si>
  <si>
    <t>Other Contractor Costs: (Advisory Board, Printing Services)</t>
  </si>
  <si>
    <t>USDA-NIFA 30%</t>
  </si>
  <si>
    <t>USDA-APHIS 15%</t>
  </si>
  <si>
    <t>State of IL - GOMB</t>
  </si>
  <si>
    <t>This worksheet should be used when the proposal contains cost sharing or a cost match. The spreadsheet has two separate columns for each budget period to identify which costs are requested from the sponsor and which costs will come from other sources (i.e. the institution and/or third parties).</t>
  </si>
  <si>
    <t>This worksheet should be used for most proposals. The primary exceptions would be (a) our sponsor is a State of Illinois GOMB agency, (b) the source of funds is USDA-NIFA or USDA-APHIS and subject to a "lesser than" cap on F&amp;A costs, (c) the proposal contains cost share, or (d) UIC will have a separate fund on the funded award.</t>
  </si>
  <si>
    <r>
      <t xml:space="preserve">This worksheet should be used when the proposal contains a UIC component, that is, a fund will be established for a UIC department. UIC's ORS must review and approve its portion, and UIC Personnel should </t>
    </r>
    <r>
      <rPr>
        <b/>
        <sz val="10"/>
        <rFont val="Arial"/>
        <family val="2"/>
      </rPr>
      <t>NOT</t>
    </r>
    <r>
      <rPr>
        <sz val="10"/>
        <rFont val="Arial"/>
        <family val="2"/>
      </rPr>
      <t xml:space="preserve"> be included in the myProposals record. The template incorporates UIC's negotiated rates for Fringe Benefits, Tuition Remission, and Indirect Costs and has two columns for each budget period to identify which costs will be requested by Illinois and by UIC. 
NOTE: A proposal that contains both an Illinois and UIC component are typically submitted as a single proposal to the sponsor with one institution serving as the lead for the submission, award negotiation, and award management.</t>
    </r>
  </si>
  <si>
    <t>location tool</t>
  </si>
  <si>
    <t>Unlike the other worksheets, this one is a tool to help determine the single Location to propose when a project has both on-campus and off-campus components. A project will be classified as off-campus when the majority of activity, defined as 51% or more of total estimated project expenses, is to be performed off-campus. See CAM RP-03 FAQs (http://research.illinois.edu/business-policies-guidelines) for additional information.</t>
  </si>
  <si>
    <t>This worksheet should be used when our sponsor is a State of Illinois GOMB agency, which is subject to GATA. The spreadsheet provides both the mazimum and minimum F&amp;A (indirect) rates allowed for each type of Activity Type and Location. See the "State" Rate Schedule (https://www.obfs.uillinois.edu/government-costing/rate-schedules/urbana-champaign/) for additional information.</t>
  </si>
  <si>
    <t>USDA-APHIS Cap Rate</t>
  </si>
  <si>
    <t>USDA-NIFA Cap Rate</t>
  </si>
  <si>
    <r>
      <t xml:space="preserve">This worksheet should be used when the source of funding is USDA-NIFA and the program has a cap on F&amp;A (indirect) costs of the lesser of our Negotiated Indirect Cost Rate Agreement (NICRA) or 30% total project costs pursuant to the 2018 Farm Bill. Pursuant to Illinois' procedure to adhere to current USDA-NIFA guidance, F&amp;A </t>
    </r>
    <r>
      <rPr>
        <b/>
        <sz val="10"/>
        <rFont val="Arial"/>
        <family val="2"/>
      </rPr>
      <t>is NOT</t>
    </r>
    <r>
      <rPr>
        <sz val="10"/>
        <rFont val="Arial"/>
        <family val="2"/>
      </rPr>
      <t xml:space="preserve"> assessed on any subagreement costs. The template will automatically calculate which rate to propose.</t>
    </r>
  </si>
  <si>
    <t>This worksheet should be used when the source of funding is USDA-APHIS and the program has a cap on F&amp;A (indirect) costs of the lesser of our Negotiated Indirect Cost Rate Agreement (NICRA) or 15% total project costs. F&amp;A is assessed on the first $25,000 of each subaward. The template will automatically calculate which rate to propose.</t>
  </si>
  <si>
    <t>FY20 - Budget Template Descriptions</t>
  </si>
  <si>
    <t>Other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</si>
</sst>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164" formatCode="0.0%"/>
    <numFmt numFmtId="165" formatCode="0.000%"/>
    <numFmt numFmtId="166" formatCode="_(&quot;$&quot;* #,##0_);_(&quot;$&quot;* \(#,##0\);_(&quot;$&quot;* &quot;-&quot;??_);_(@_)"/>
    <numFmt numFmtId="167" formatCode="mm/dd/yy;@"/>
    <numFmt numFmtId="168" formatCode="&quot;$&quot;#,##0"/>
  </numFmts>
  <fonts count="49" x14ac:knownFonts="1">
    <font>
      <sz val="10"/>
      <name val="Arial"/>
    </font>
    <font>
      <b/>
      <sz val="10"/>
      <name val="Arial"/>
      <family val="2"/>
    </font>
    <font>
      <sz val="10"/>
      <name val="Arial"/>
      <family val="2"/>
    </font>
    <font>
      <sz val="10"/>
      <color indexed="8"/>
      <name val="Arial"/>
      <family val="2"/>
    </font>
    <font>
      <sz val="10"/>
      <color indexed="12"/>
      <name val="Arial"/>
      <family val="2"/>
    </font>
    <font>
      <sz val="10"/>
      <color indexed="10"/>
      <name val="Arial"/>
      <family val="2"/>
    </font>
    <font>
      <sz val="10"/>
      <name val="Arial"/>
      <family val="2"/>
    </font>
    <font>
      <b/>
      <sz val="10"/>
      <color indexed="12"/>
      <name val="Arial"/>
      <family val="2"/>
    </font>
    <font>
      <b/>
      <sz val="10"/>
      <color indexed="8"/>
      <name val="Arial"/>
      <family val="2"/>
    </font>
    <font>
      <b/>
      <sz val="10"/>
      <color indexed="8"/>
      <name val="Arial"/>
      <family val="2"/>
    </font>
    <font>
      <sz val="10"/>
      <color indexed="10"/>
      <name val="Arial"/>
      <family val="2"/>
    </font>
    <font>
      <b/>
      <u val="singleAccounting"/>
      <sz val="10"/>
      <name val="Arial"/>
      <family val="2"/>
    </font>
    <font>
      <b/>
      <u val="singleAccounting"/>
      <sz val="10"/>
      <color indexed="8"/>
      <name val="Arial"/>
      <family val="2"/>
    </font>
    <font>
      <b/>
      <u val="singleAccounting"/>
      <sz val="10"/>
      <color indexed="12"/>
      <name val="Arial"/>
      <family val="2"/>
    </font>
    <font>
      <sz val="10"/>
      <name val="Arial"/>
      <family val="2"/>
    </font>
    <font>
      <b/>
      <sz val="10"/>
      <name val="Arial"/>
      <family val="2"/>
    </font>
    <font>
      <i/>
      <sz val="10"/>
      <name val="Arial"/>
      <family val="2"/>
    </font>
    <font>
      <i/>
      <sz val="10"/>
      <color indexed="12"/>
      <name val="Arial"/>
      <family val="2"/>
    </font>
    <font>
      <sz val="10"/>
      <color rgb="FFFF0000"/>
      <name val="Arial"/>
      <family val="2"/>
    </font>
    <font>
      <b/>
      <sz val="10"/>
      <color indexed="12"/>
      <name val="Arial"/>
      <family val="2"/>
    </font>
    <font>
      <b/>
      <u/>
      <sz val="10"/>
      <name val="Arial"/>
      <family val="2"/>
    </font>
    <font>
      <b/>
      <i/>
      <sz val="10"/>
      <name val="Arial"/>
      <family val="2"/>
    </font>
    <font>
      <b/>
      <i/>
      <sz val="10"/>
      <color rgb="FF0070C0"/>
      <name val="Arial"/>
      <family val="2"/>
    </font>
    <font>
      <b/>
      <sz val="10"/>
      <color rgb="FF0070C0"/>
      <name val="Arial"/>
      <family val="2"/>
    </font>
    <font>
      <sz val="10"/>
      <color rgb="FF0070C0"/>
      <name val="Arial"/>
      <family val="2"/>
    </font>
    <font>
      <b/>
      <u val="singleAccounting"/>
      <sz val="10"/>
      <color rgb="FF0070C0"/>
      <name val="Arial"/>
      <family val="2"/>
    </font>
    <font>
      <i/>
      <sz val="9"/>
      <name val="Arial"/>
      <family val="2"/>
    </font>
    <font>
      <i/>
      <sz val="9"/>
      <color indexed="12"/>
      <name val="Arial"/>
      <family val="2"/>
    </font>
    <font>
      <u/>
      <sz val="10"/>
      <color theme="10"/>
      <name val="Arial"/>
      <family val="2"/>
    </font>
    <font>
      <b/>
      <sz val="12"/>
      <name val="Arial"/>
      <family val="2"/>
    </font>
    <font>
      <sz val="9"/>
      <name val="Arial"/>
      <family val="2"/>
    </font>
    <font>
      <sz val="9"/>
      <color indexed="8"/>
      <name val="Arial"/>
      <family val="2"/>
    </font>
    <font>
      <b/>
      <sz val="9"/>
      <name val="Arial"/>
      <family val="2"/>
    </font>
    <font>
      <sz val="9"/>
      <color indexed="10"/>
      <name val="Arial"/>
      <family val="2"/>
    </font>
    <font>
      <b/>
      <sz val="9"/>
      <color rgb="FFFF0000"/>
      <name val="Arial"/>
      <family val="2"/>
    </font>
    <font>
      <b/>
      <sz val="9"/>
      <color indexed="8"/>
      <name val="Arial"/>
      <family val="2"/>
    </font>
    <font>
      <b/>
      <sz val="9"/>
      <color indexed="81"/>
      <name val="Tahoma"/>
      <family val="2"/>
    </font>
    <font>
      <b/>
      <u val="singleAccounting"/>
      <sz val="9.5"/>
      <name val="Arial"/>
      <family val="2"/>
    </font>
    <font>
      <b/>
      <u val="singleAccounting"/>
      <sz val="9.5"/>
      <color indexed="8"/>
      <name val="Arial"/>
      <family val="2"/>
    </font>
    <font>
      <b/>
      <u val="singleAccounting"/>
      <sz val="9.5"/>
      <color indexed="12"/>
      <name val="Arial"/>
      <family val="2"/>
    </font>
    <font>
      <sz val="11"/>
      <name val="Arial"/>
      <family val="2"/>
    </font>
    <font>
      <sz val="9"/>
      <color indexed="12"/>
      <name val="Arial"/>
      <family val="2"/>
    </font>
    <font>
      <b/>
      <u/>
      <sz val="9"/>
      <color rgb="FFFF0000"/>
      <name val="Arial"/>
      <family val="2"/>
    </font>
    <font>
      <sz val="9"/>
      <color rgb="FF0070C0"/>
      <name val="Arial"/>
      <family val="2"/>
    </font>
    <font>
      <b/>
      <sz val="9"/>
      <color rgb="FF0070C0"/>
      <name val="Arial"/>
      <family val="2"/>
    </font>
    <font>
      <sz val="12"/>
      <name val="Arial"/>
      <family val="2"/>
    </font>
    <font>
      <b/>
      <sz val="11"/>
      <name val="Arial"/>
      <family val="2"/>
    </font>
    <font>
      <b/>
      <u/>
      <sz val="11"/>
      <color theme="10"/>
      <name val="Arial"/>
      <family val="2"/>
    </font>
    <font>
      <u/>
      <sz val="9"/>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E7E7"/>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thin">
        <color indexed="64"/>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bottom style="medium">
        <color rgb="FFFF0000"/>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0" fontId="28" fillId="0" borderId="0" applyNumberFormat="0" applyFill="0" applyBorder="0" applyAlignment="0" applyProtection="0"/>
  </cellStyleXfs>
  <cellXfs count="528">
    <xf numFmtId="0" fontId="0" fillId="0" borderId="0" xfId="0"/>
    <xf numFmtId="166" fontId="3" fillId="0" borderId="0" xfId="1" quotePrefix="1" applyNumberFormat="1" applyFont="1" applyBorder="1" applyProtection="1">
      <protection locked="0"/>
    </xf>
    <xf numFmtId="166" fontId="3" fillId="0" borderId="0" xfId="1" applyNumberFormat="1" applyFont="1" applyBorder="1" applyProtection="1">
      <protection locked="0"/>
    </xf>
    <xf numFmtId="166" fontId="10" fillId="0" borderId="0" xfId="1" applyNumberFormat="1" applyFont="1" applyBorder="1" applyProtection="1">
      <protection locked="0"/>
    </xf>
    <xf numFmtId="166" fontId="18" fillId="0" borderId="0" xfId="1" applyNumberFormat="1" applyFont="1" applyBorder="1" applyProtection="1">
      <protection locked="0"/>
    </xf>
    <xf numFmtId="166" fontId="14" fillId="0" borderId="0" xfId="1" applyNumberFormat="1" applyFont="1" applyBorder="1" applyProtection="1">
      <protection locked="0"/>
    </xf>
    <xf numFmtId="166" fontId="5" fillId="0" borderId="0" xfId="1" applyNumberFormat="1" applyFont="1" applyBorder="1" applyProtection="1">
      <protection locked="0"/>
    </xf>
    <xf numFmtId="10" fontId="14" fillId="0" borderId="0" xfId="2" applyNumberFormat="1" applyFont="1" applyFill="1" applyBorder="1" applyProtection="1"/>
    <xf numFmtId="0" fontId="15" fillId="0" borderId="0" xfId="0" applyFont="1" applyBorder="1" applyAlignment="1" applyProtection="1">
      <alignment horizontal="left"/>
    </xf>
    <xf numFmtId="0" fontId="14" fillId="0" borderId="0" xfId="0" applyFont="1" applyBorder="1" applyAlignment="1" applyProtection="1">
      <alignment horizontal="center"/>
    </xf>
    <xf numFmtId="166" fontId="6" fillId="0" borderId="0" xfId="1" applyNumberFormat="1" applyFont="1" applyProtection="1"/>
    <xf numFmtId="0" fontId="14" fillId="0" borderId="0" xfId="0" applyFont="1" applyBorder="1" applyProtection="1"/>
    <xf numFmtId="0" fontId="0" fillId="0" borderId="0" xfId="0" applyBorder="1" applyProtection="1"/>
    <xf numFmtId="0" fontId="6" fillId="0" borderId="0" xfId="0" applyFont="1" applyBorder="1" applyProtection="1"/>
    <xf numFmtId="0" fontId="0" fillId="0" borderId="0" xfId="0" applyProtection="1"/>
    <xf numFmtId="166" fontId="3" fillId="0" borderId="0" xfId="1" applyNumberFormat="1" applyFont="1" applyBorder="1" applyProtection="1"/>
    <xf numFmtId="166" fontId="3" fillId="0" borderId="0" xfId="1" applyNumberFormat="1" applyFont="1" applyProtection="1"/>
    <xf numFmtId="49" fontId="0" fillId="0" borderId="0" xfId="0" applyNumberFormat="1" applyProtection="1"/>
    <xf numFmtId="0" fontId="14" fillId="0" borderId="0" xfId="0" applyFont="1" applyProtection="1"/>
    <xf numFmtId="164" fontId="18" fillId="0" borderId="0" xfId="2" applyNumberFormat="1" applyFont="1" applyProtection="1"/>
    <xf numFmtId="0" fontId="18" fillId="0" borderId="0" xfId="0" applyFont="1" applyProtection="1"/>
    <xf numFmtId="0" fontId="1" fillId="0" borderId="0" xfId="0" applyFont="1" applyAlignment="1" applyProtection="1">
      <alignment horizontal="center"/>
    </xf>
    <xf numFmtId="0" fontId="14" fillId="0" borderId="0" xfId="0" applyFont="1" applyAlignment="1" applyProtection="1">
      <alignment horizontal="center"/>
    </xf>
    <xf numFmtId="0" fontId="6" fillId="0" borderId="0" xfId="0" applyFont="1" applyProtection="1"/>
    <xf numFmtId="0" fontId="1" fillId="0" borderId="0" xfId="0" applyFont="1" applyProtection="1"/>
    <xf numFmtId="0" fontId="1" fillId="0" borderId="3" xfId="0" applyFont="1" applyBorder="1" applyAlignment="1" applyProtection="1">
      <alignment horizontal="center"/>
    </xf>
    <xf numFmtId="0" fontId="14" fillId="0" borderId="0" xfId="0" applyFont="1" applyBorder="1" applyAlignment="1" applyProtection="1">
      <alignment horizontal="left"/>
    </xf>
    <xf numFmtId="1" fontId="14" fillId="0" borderId="0" xfId="0" applyNumberFormat="1" applyFont="1" applyBorder="1" applyAlignment="1" applyProtection="1">
      <alignment horizontal="left"/>
    </xf>
    <xf numFmtId="1" fontId="2" fillId="0" borderId="0" xfId="0" applyNumberFormat="1" applyFont="1" applyBorder="1" applyProtection="1"/>
    <xf numFmtId="166" fontId="4" fillId="0" borderId="4" xfId="1" applyNumberFormat="1" applyFont="1" applyBorder="1" applyProtection="1"/>
    <xf numFmtId="166" fontId="3" fillId="0" borderId="0" xfId="1" applyNumberFormat="1" applyFont="1" applyFill="1" applyBorder="1" applyProtection="1"/>
    <xf numFmtId="1" fontId="14" fillId="0" borderId="0" xfId="0" applyNumberFormat="1" applyFont="1" applyBorder="1" applyProtection="1"/>
    <xf numFmtId="0" fontId="2" fillId="0" borderId="3" xfId="0" applyFont="1" applyBorder="1" applyAlignment="1" applyProtection="1">
      <alignment horizontal="center"/>
    </xf>
    <xf numFmtId="1" fontId="14" fillId="0" borderId="10" xfId="0" applyNumberFormat="1" applyFont="1" applyBorder="1" applyProtection="1"/>
    <xf numFmtId="166" fontId="3" fillId="0" borderId="10" xfId="1" applyNumberFormat="1" applyFont="1" applyBorder="1" applyProtection="1"/>
    <xf numFmtId="166" fontId="4" fillId="0" borderId="9" xfId="1" applyNumberFormat="1" applyFont="1" applyBorder="1" applyProtection="1"/>
    <xf numFmtId="166" fontId="9" fillId="0" borderId="0" xfId="1" applyNumberFormat="1" applyFont="1" applyFill="1" applyBorder="1" applyProtection="1"/>
    <xf numFmtId="1" fontId="15" fillId="0" borderId="0" xfId="0" applyNumberFormat="1" applyFont="1" applyBorder="1" applyAlignment="1" applyProtection="1">
      <alignment horizontal="left"/>
    </xf>
    <xf numFmtId="1" fontId="15" fillId="0" borderId="0" xfId="0" applyNumberFormat="1" applyFont="1" applyBorder="1" applyProtection="1"/>
    <xf numFmtId="166" fontId="9" fillId="0" borderId="0" xfId="1" applyNumberFormat="1" applyFont="1" applyBorder="1" applyProtection="1"/>
    <xf numFmtId="166" fontId="19" fillId="0" borderId="4" xfId="1" applyNumberFormat="1" applyFont="1" applyBorder="1" applyProtection="1"/>
    <xf numFmtId="0" fontId="2" fillId="0" borderId="0" xfId="0" applyFont="1" applyBorder="1" applyProtection="1"/>
    <xf numFmtId="166" fontId="7" fillId="0" borderId="4" xfId="1" applyNumberFormat="1" applyFont="1" applyBorder="1" applyProtection="1"/>
    <xf numFmtId="0" fontId="15" fillId="0" borderId="3" xfId="0" applyFont="1" applyBorder="1" applyAlignment="1" applyProtection="1">
      <alignment horizontal="center"/>
    </xf>
    <xf numFmtId="166" fontId="10" fillId="0" borderId="0" xfId="1" applyNumberFormat="1" applyFont="1" applyBorder="1" applyProtection="1"/>
    <xf numFmtId="1" fontId="2" fillId="0" borderId="10" xfId="0" applyNumberFormat="1" applyFont="1" applyBorder="1" applyProtection="1"/>
    <xf numFmtId="166" fontId="1" fillId="0" borderId="0" xfId="1" applyNumberFormat="1" applyFont="1" applyFill="1" applyBorder="1" applyProtection="1"/>
    <xf numFmtId="166" fontId="8" fillId="0" borderId="0" xfId="1" applyNumberFormat="1" applyFont="1" applyBorder="1" applyProtection="1"/>
    <xf numFmtId="166" fontId="1" fillId="0" borderId="0" xfId="1" applyNumberFormat="1" applyFont="1" applyBorder="1" applyProtection="1"/>
    <xf numFmtId="1" fontId="16" fillId="0" borderId="0" xfId="0" applyNumberFormat="1" applyFont="1" applyBorder="1" applyProtection="1"/>
    <xf numFmtId="0" fontId="16" fillId="0" borderId="0" xfId="0" applyFont="1" applyBorder="1" applyAlignment="1" applyProtection="1">
      <alignment horizontal="right"/>
    </xf>
    <xf numFmtId="166" fontId="16" fillId="0" borderId="0" xfId="1" applyNumberFormat="1" applyFont="1" applyBorder="1" applyProtection="1"/>
    <xf numFmtId="166" fontId="17" fillId="0" borderId="4" xfId="1" applyNumberFormat="1" applyFont="1" applyBorder="1" applyProtection="1"/>
    <xf numFmtId="0" fontId="1" fillId="0" borderId="5" xfId="0" applyFont="1" applyBorder="1" applyAlignment="1" applyProtection="1">
      <alignment horizontal="center"/>
    </xf>
    <xf numFmtId="0" fontId="15" fillId="0" borderId="6" xfId="0" applyFont="1" applyBorder="1" applyAlignment="1" applyProtection="1">
      <alignment horizontal="left"/>
    </xf>
    <xf numFmtId="1" fontId="2" fillId="0" borderId="6" xfId="0" applyNumberFormat="1" applyFont="1" applyBorder="1" applyProtection="1"/>
    <xf numFmtId="166" fontId="1" fillId="0" borderId="6" xfId="1" applyNumberFormat="1" applyFont="1" applyBorder="1" applyProtection="1"/>
    <xf numFmtId="166" fontId="7" fillId="0" borderId="8" xfId="1" applyNumberFormat="1" applyFont="1" applyBorder="1" applyProtection="1"/>
    <xf numFmtId="1" fontId="14" fillId="2" borderId="2" xfId="0" applyNumberFormat="1" applyFont="1" applyFill="1" applyBorder="1" applyProtection="1"/>
    <xf numFmtId="0" fontId="14" fillId="2" borderId="2" xfId="0" applyFont="1" applyFill="1" applyBorder="1" applyProtection="1"/>
    <xf numFmtId="164" fontId="14" fillId="2" borderId="2" xfId="2" applyNumberFormat="1" applyFont="1" applyFill="1" applyBorder="1" applyProtection="1"/>
    <xf numFmtId="1" fontId="14" fillId="2" borderId="6" xfId="0" applyNumberFormat="1" applyFont="1" applyFill="1" applyBorder="1" applyProtection="1"/>
    <xf numFmtId="0" fontId="14" fillId="2" borderId="6" xfId="0" applyFont="1" applyFill="1" applyBorder="1" applyProtection="1"/>
    <xf numFmtId="166" fontId="4" fillId="0" borderId="0" xfId="1" applyNumberFormat="1" applyFont="1" applyProtection="1"/>
    <xf numFmtId="166" fontId="13" fillId="0" borderId="4" xfId="1" applyNumberFormat="1" applyFont="1" applyBorder="1" applyAlignment="1" applyProtection="1">
      <alignment horizontal="center"/>
    </xf>
    <xf numFmtId="167" fontId="21" fillId="0" borderId="0" xfId="1" applyNumberFormat="1" applyFont="1" applyBorder="1" applyAlignment="1" applyProtection="1">
      <alignment horizontal="center" vertical="center"/>
    </xf>
    <xf numFmtId="167" fontId="22" fillId="0" borderId="0" xfId="1" applyNumberFormat="1" applyFont="1" applyBorder="1" applyAlignment="1" applyProtection="1">
      <alignment horizontal="center" vertical="center"/>
    </xf>
    <xf numFmtId="164" fontId="23" fillId="2" borderId="7" xfId="2" applyNumberFormat="1" applyFont="1" applyFill="1" applyBorder="1" applyProtection="1"/>
    <xf numFmtId="166" fontId="24" fillId="0" borderId="0" xfId="1" applyNumberFormat="1" applyFont="1" applyBorder="1" applyProtection="1">
      <protection locked="0"/>
    </xf>
    <xf numFmtId="166" fontId="24" fillId="0" borderId="0" xfId="1" applyNumberFormat="1" applyFont="1" applyBorder="1" applyProtection="1"/>
    <xf numFmtId="166" fontId="24" fillId="0" borderId="10" xfId="1" applyNumberFormat="1" applyFont="1" applyBorder="1" applyProtection="1">
      <protection locked="0"/>
    </xf>
    <xf numFmtId="0" fontId="24" fillId="0" borderId="0" xfId="0" applyFont="1" applyProtection="1"/>
    <xf numFmtId="166" fontId="24" fillId="0" borderId="0" xfId="1" applyNumberFormat="1" applyFont="1" applyProtection="1"/>
    <xf numFmtId="167" fontId="21" fillId="3" borderId="0" xfId="0" applyNumberFormat="1" applyFont="1" applyFill="1" applyBorder="1" applyAlignment="1" applyProtection="1">
      <alignment horizontal="center" vertical="center"/>
    </xf>
    <xf numFmtId="166" fontId="3" fillId="3" borderId="0" xfId="1" quotePrefix="1" applyNumberFormat="1" applyFont="1" applyFill="1" applyBorder="1" applyProtection="1">
      <protection locked="0"/>
    </xf>
    <xf numFmtId="166" fontId="3" fillId="3" borderId="0" xfId="1" applyNumberFormat="1" applyFont="1" applyFill="1" applyBorder="1" applyProtection="1">
      <protection locked="0"/>
    </xf>
    <xf numFmtId="166" fontId="3" fillId="3" borderId="0" xfId="1" applyNumberFormat="1" applyFont="1" applyFill="1" applyBorder="1" applyProtection="1"/>
    <xf numFmtId="166" fontId="9" fillId="3" borderId="0" xfId="1" applyNumberFormat="1" applyFont="1" applyFill="1" applyBorder="1" applyProtection="1"/>
    <xf numFmtId="166" fontId="10" fillId="3" borderId="0" xfId="1" applyNumberFormat="1" applyFont="1" applyFill="1" applyBorder="1" applyProtection="1"/>
    <xf numFmtId="166" fontId="18" fillId="3" borderId="0" xfId="1" applyNumberFormat="1" applyFont="1" applyFill="1" applyBorder="1" applyProtection="1">
      <protection locked="0"/>
    </xf>
    <xf numFmtId="166" fontId="8" fillId="3" borderId="0" xfId="1" applyNumberFormat="1" applyFont="1" applyFill="1" applyBorder="1" applyProtection="1"/>
    <xf numFmtId="166" fontId="1" fillId="3" borderId="0" xfId="1" applyNumberFormat="1" applyFont="1" applyFill="1" applyBorder="1" applyProtection="1"/>
    <xf numFmtId="167" fontId="22" fillId="3" borderId="4" xfId="0" applyNumberFormat="1" applyFont="1" applyFill="1" applyBorder="1" applyAlignment="1" applyProtection="1">
      <alignment horizontal="center" vertical="center"/>
    </xf>
    <xf numFmtId="166" fontId="24" fillId="3" borderId="4" xfId="1" applyNumberFormat="1" applyFont="1" applyFill="1" applyBorder="1" applyProtection="1">
      <protection locked="0"/>
    </xf>
    <xf numFmtId="166" fontId="24" fillId="3" borderId="4" xfId="1" applyNumberFormat="1" applyFont="1" applyFill="1" applyBorder="1" applyProtection="1"/>
    <xf numFmtId="166" fontId="24" fillId="3" borderId="9" xfId="1" applyNumberFormat="1" applyFont="1" applyFill="1" applyBorder="1" applyProtection="1">
      <protection locked="0"/>
    </xf>
    <xf numFmtId="0" fontId="15" fillId="0" borderId="5" xfId="0" applyFont="1" applyBorder="1" applyAlignment="1" applyProtection="1">
      <alignment horizontal="center"/>
    </xf>
    <xf numFmtId="1" fontId="21" fillId="0" borderId="6" xfId="0" applyNumberFormat="1" applyFont="1" applyBorder="1" applyProtection="1"/>
    <xf numFmtId="1" fontId="15" fillId="0" borderId="10" xfId="0" applyNumberFormat="1" applyFont="1" applyBorder="1" applyAlignment="1" applyProtection="1">
      <alignment horizontal="left"/>
    </xf>
    <xf numFmtId="0" fontId="1" fillId="0" borderId="0" xfId="0" applyFont="1" applyBorder="1" applyProtection="1"/>
    <xf numFmtId="164" fontId="23" fillId="2" borderId="2" xfId="2" applyNumberFormat="1" applyFont="1" applyFill="1" applyBorder="1" applyProtection="1"/>
    <xf numFmtId="166" fontId="4" fillId="0" borderId="0" xfId="1" applyNumberFormat="1" applyFont="1" applyBorder="1" applyProtection="1"/>
    <xf numFmtId="166" fontId="4" fillId="0" borderId="10" xfId="1" applyNumberFormat="1" applyFont="1" applyBorder="1" applyProtection="1"/>
    <xf numFmtId="166" fontId="19" fillId="0" borderId="0" xfId="1" applyNumberFormat="1" applyFont="1" applyBorder="1" applyProtection="1"/>
    <xf numFmtId="166" fontId="7" fillId="0" borderId="0" xfId="1" applyNumberFormat="1" applyFont="1" applyBorder="1" applyProtection="1"/>
    <xf numFmtId="166" fontId="17" fillId="0" borderId="0" xfId="1" applyNumberFormat="1" applyFont="1" applyBorder="1" applyProtection="1"/>
    <xf numFmtId="0" fontId="0" fillId="0" borderId="3" xfId="0" applyBorder="1" applyProtection="1"/>
    <xf numFmtId="166" fontId="17" fillId="0" borderId="0" xfId="1" applyNumberFormat="1" applyFont="1" applyBorder="1" applyAlignment="1" applyProtection="1">
      <alignment horizontal="center"/>
    </xf>
    <xf numFmtId="0" fontId="16" fillId="4" borderId="0" xfId="0" applyFont="1" applyFill="1" applyBorder="1" applyAlignment="1" applyProtection="1">
      <alignment horizontal="center"/>
    </xf>
    <xf numFmtId="166" fontId="3" fillId="4" borderId="0" xfId="1" quotePrefix="1" applyNumberFormat="1" applyFont="1" applyFill="1" applyBorder="1" applyProtection="1">
      <protection locked="0"/>
    </xf>
    <xf numFmtId="166" fontId="3" fillId="4" borderId="0" xfId="1" applyNumberFormat="1" applyFont="1" applyFill="1" applyBorder="1" applyProtection="1">
      <protection locked="0"/>
    </xf>
    <xf numFmtId="166" fontId="3" fillId="4" borderId="0" xfId="1" applyNumberFormat="1" applyFont="1" applyFill="1" applyBorder="1" applyProtection="1"/>
    <xf numFmtId="166" fontId="9" fillId="4" borderId="0" xfId="1" applyNumberFormat="1" applyFont="1" applyFill="1" applyBorder="1" applyProtection="1"/>
    <xf numFmtId="166" fontId="10" fillId="4" borderId="0" xfId="1" applyNumberFormat="1" applyFont="1" applyFill="1" applyBorder="1" applyProtection="1">
      <protection locked="0"/>
    </xf>
    <xf numFmtId="166" fontId="18" fillId="4" borderId="0" xfId="1" applyNumberFormat="1" applyFont="1" applyFill="1" applyBorder="1" applyProtection="1">
      <protection locked="0"/>
    </xf>
    <xf numFmtId="166" fontId="14" fillId="4" borderId="0" xfId="1" applyNumberFormat="1" applyFont="1" applyFill="1" applyBorder="1" applyProtection="1">
      <protection locked="0"/>
    </xf>
    <xf numFmtId="166" fontId="8" fillId="4" borderId="0" xfId="1" applyNumberFormat="1" applyFont="1" applyFill="1" applyBorder="1" applyProtection="1"/>
    <xf numFmtId="166" fontId="1" fillId="4" borderId="0" xfId="1" applyNumberFormat="1" applyFont="1" applyFill="1" applyBorder="1" applyProtection="1"/>
    <xf numFmtId="166" fontId="16" fillId="4" borderId="0" xfId="1" applyNumberFormat="1" applyFont="1" applyFill="1" applyBorder="1" applyProtection="1"/>
    <xf numFmtId="166" fontId="1" fillId="4" borderId="6" xfId="1" applyNumberFormat="1" applyFont="1" applyFill="1" applyBorder="1" applyProtection="1"/>
    <xf numFmtId="166" fontId="17" fillId="4" borderId="4" xfId="1" applyNumberFormat="1" applyFont="1" applyFill="1" applyBorder="1" applyAlignment="1" applyProtection="1">
      <alignment horizontal="center"/>
    </xf>
    <xf numFmtId="166" fontId="4" fillId="4" borderId="4" xfId="1" applyNumberFormat="1" applyFont="1" applyFill="1" applyBorder="1" applyProtection="1"/>
    <xf numFmtId="166" fontId="4" fillId="4" borderId="9" xfId="1" applyNumberFormat="1" applyFont="1" applyFill="1" applyBorder="1" applyProtection="1"/>
    <xf numFmtId="166" fontId="7" fillId="4" borderId="4" xfId="1" applyNumberFormat="1" applyFont="1" applyFill="1" applyBorder="1" applyProtection="1"/>
    <xf numFmtId="166" fontId="17" fillId="4" borderId="4" xfId="1" applyNumberFormat="1" applyFont="1" applyFill="1" applyBorder="1" applyProtection="1"/>
    <xf numFmtId="0" fontId="16" fillId="5" borderId="0" xfId="0" applyFont="1" applyFill="1" applyBorder="1" applyAlignment="1" applyProtection="1">
      <alignment horizontal="center"/>
    </xf>
    <xf numFmtId="166" fontId="3" fillId="5" borderId="0" xfId="1" quotePrefix="1" applyNumberFormat="1" applyFont="1" applyFill="1" applyBorder="1" applyProtection="1">
      <protection locked="0"/>
    </xf>
    <xf numFmtId="166" fontId="3" fillId="5" borderId="0" xfId="1" applyNumberFormat="1" applyFont="1" applyFill="1" applyBorder="1" applyProtection="1">
      <protection locked="0"/>
    </xf>
    <xf numFmtId="166" fontId="3" fillId="5" borderId="0" xfId="1" applyNumberFormat="1" applyFont="1" applyFill="1" applyBorder="1" applyProtection="1"/>
    <xf numFmtId="166" fontId="3" fillId="5" borderId="10" xfId="1" applyNumberFormat="1" applyFont="1" applyFill="1" applyBorder="1" applyProtection="1"/>
    <xf numFmtId="166" fontId="9" fillId="5" borderId="0" xfId="1" applyNumberFormat="1" applyFont="1" applyFill="1" applyBorder="1" applyProtection="1"/>
    <xf numFmtId="166" fontId="10" fillId="5" borderId="0" xfId="1" applyNumberFormat="1" applyFont="1" applyFill="1" applyBorder="1" applyProtection="1">
      <protection locked="0"/>
    </xf>
    <xf numFmtId="166" fontId="18" fillId="5" borderId="0" xfId="1" applyNumberFormat="1" applyFont="1" applyFill="1" applyBorder="1" applyProtection="1">
      <protection locked="0"/>
    </xf>
    <xf numFmtId="166" fontId="14" fillId="5" borderId="0" xfId="1" applyNumberFormat="1" applyFont="1" applyFill="1" applyBorder="1" applyProtection="1">
      <protection locked="0"/>
    </xf>
    <xf numFmtId="166" fontId="5" fillId="5" borderId="0" xfId="1" applyNumberFormat="1" applyFont="1" applyFill="1" applyBorder="1" applyProtection="1">
      <protection locked="0"/>
    </xf>
    <xf numFmtId="166" fontId="8" fillId="5" borderId="0" xfId="1" applyNumberFormat="1" applyFont="1" applyFill="1" applyBorder="1" applyProtection="1"/>
    <xf numFmtId="166" fontId="1" fillId="5" borderId="0" xfId="1" applyNumberFormat="1" applyFont="1" applyFill="1" applyBorder="1" applyProtection="1"/>
    <xf numFmtId="166" fontId="16" fillId="5" borderId="0" xfId="1" applyNumberFormat="1" applyFont="1" applyFill="1" applyBorder="1" applyProtection="1"/>
    <xf numFmtId="166" fontId="1" fillId="5" borderId="6" xfId="1" applyNumberFormat="1" applyFont="1" applyFill="1" applyBorder="1" applyProtection="1"/>
    <xf numFmtId="166" fontId="17" fillId="5" borderId="4" xfId="1" applyNumberFormat="1" applyFont="1" applyFill="1" applyBorder="1" applyAlignment="1" applyProtection="1">
      <alignment horizontal="center"/>
    </xf>
    <xf numFmtId="166" fontId="4" fillId="5" borderId="4" xfId="1" applyNumberFormat="1" applyFont="1" applyFill="1" applyBorder="1" applyProtection="1"/>
    <xf numFmtId="166" fontId="4" fillId="5" borderId="9" xfId="1" applyNumberFormat="1" applyFont="1" applyFill="1" applyBorder="1" applyProtection="1"/>
    <xf numFmtId="166" fontId="7" fillId="5" borderId="4" xfId="1" applyNumberFormat="1" applyFont="1" applyFill="1" applyBorder="1" applyProtection="1"/>
    <xf numFmtId="166" fontId="17" fillId="5" borderId="4" xfId="1" applyNumberFormat="1" applyFont="1" applyFill="1" applyBorder="1" applyProtection="1"/>
    <xf numFmtId="0" fontId="2" fillId="0" borderId="0" xfId="3" applyProtection="1"/>
    <xf numFmtId="0" fontId="2" fillId="0" borderId="0" xfId="3" applyFont="1" applyProtection="1"/>
    <xf numFmtId="166" fontId="2" fillId="0" borderId="0" xfId="1" applyNumberFormat="1" applyFont="1" applyProtection="1"/>
    <xf numFmtId="165" fontId="18" fillId="0" borderId="0" xfId="2" applyNumberFormat="1" applyFont="1" applyProtection="1"/>
    <xf numFmtId="0" fontId="1" fillId="0" borderId="0" xfId="3" applyFont="1" applyProtection="1"/>
    <xf numFmtId="0" fontId="1" fillId="0" borderId="3" xfId="3" applyFont="1" applyBorder="1" applyAlignment="1" applyProtection="1">
      <alignment horizontal="center"/>
    </xf>
    <xf numFmtId="0" fontId="2" fillId="0" borderId="0" xfId="3" applyFont="1" applyBorder="1" applyAlignment="1" applyProtection="1">
      <alignment horizontal="center"/>
    </xf>
    <xf numFmtId="0" fontId="1" fillId="0" borderId="0" xfId="3" applyFont="1" applyBorder="1" applyProtection="1"/>
    <xf numFmtId="0" fontId="2" fillId="0" borderId="0" xfId="3" applyFont="1" applyBorder="1" applyAlignment="1" applyProtection="1">
      <alignment horizontal="left"/>
    </xf>
    <xf numFmtId="1" fontId="2" fillId="0" borderId="0" xfId="3" applyNumberFormat="1" applyFont="1" applyBorder="1" applyAlignment="1" applyProtection="1">
      <alignment horizontal="left"/>
    </xf>
    <xf numFmtId="1" fontId="2" fillId="0" borderId="0" xfId="3" applyNumberFormat="1" applyFont="1" applyBorder="1" applyProtection="1"/>
    <xf numFmtId="10" fontId="2" fillId="0" borderId="0" xfId="2" applyNumberFormat="1" applyFont="1" applyFill="1" applyBorder="1" applyProtection="1"/>
    <xf numFmtId="0" fontId="1" fillId="0" borderId="0" xfId="3" applyFont="1" applyBorder="1" applyAlignment="1" applyProtection="1">
      <alignment horizontal="left"/>
    </xf>
    <xf numFmtId="1" fontId="1" fillId="0" borderId="0" xfId="3" applyNumberFormat="1" applyFont="1" applyBorder="1" applyAlignment="1" applyProtection="1">
      <alignment horizontal="left"/>
    </xf>
    <xf numFmtId="0" fontId="2" fillId="0" borderId="3" xfId="3" applyFont="1" applyBorder="1" applyAlignment="1" applyProtection="1">
      <alignment horizontal="center"/>
    </xf>
    <xf numFmtId="0" fontId="2" fillId="0" borderId="0" xfId="3" applyFont="1" applyBorder="1" applyProtection="1"/>
    <xf numFmtId="1" fontId="1" fillId="0" borderId="10" xfId="3" applyNumberFormat="1" applyFont="1" applyBorder="1" applyAlignment="1" applyProtection="1">
      <alignment horizontal="left"/>
    </xf>
    <xf numFmtId="1" fontId="1" fillId="0" borderId="0" xfId="3" applyNumberFormat="1" applyFont="1" applyBorder="1" applyProtection="1"/>
    <xf numFmtId="166" fontId="5" fillId="0" borderId="0" xfId="1" applyNumberFormat="1" applyFont="1" applyBorder="1" applyProtection="1"/>
    <xf numFmtId="166" fontId="2" fillId="0" borderId="0" xfId="1" applyNumberFormat="1" applyFont="1" applyBorder="1" applyProtection="1">
      <protection locked="0"/>
    </xf>
    <xf numFmtId="1" fontId="16" fillId="0" borderId="0" xfId="3" applyNumberFormat="1" applyFont="1" applyBorder="1" applyProtection="1"/>
    <xf numFmtId="0" fontId="26" fillId="0" borderId="0" xfId="3" applyFont="1" applyBorder="1" applyAlignment="1" applyProtection="1">
      <alignment horizontal="right"/>
    </xf>
    <xf numFmtId="166" fontId="26" fillId="0" borderId="0" xfId="1" applyNumberFormat="1" applyFont="1" applyBorder="1" applyProtection="1"/>
    <xf numFmtId="166" fontId="27" fillId="0" borderId="4" xfId="1" applyNumberFormat="1" applyFont="1" applyBorder="1" applyProtection="1"/>
    <xf numFmtId="0" fontId="1" fillId="0" borderId="5" xfId="3" applyFont="1" applyBorder="1" applyAlignment="1" applyProtection="1">
      <alignment horizontal="center"/>
    </xf>
    <xf numFmtId="0" fontId="1" fillId="0" borderId="6" xfId="3" applyFont="1" applyBorder="1" applyAlignment="1" applyProtection="1">
      <alignment horizontal="left"/>
    </xf>
    <xf numFmtId="1" fontId="2" fillId="0" borderId="6" xfId="3" applyNumberFormat="1" applyFont="1" applyBorder="1" applyProtection="1"/>
    <xf numFmtId="1" fontId="2" fillId="2" borderId="2" xfId="3" applyNumberFormat="1" applyFont="1" applyFill="1" applyBorder="1" applyProtection="1"/>
    <xf numFmtId="0" fontId="2" fillId="2" borderId="2" xfId="3" applyFont="1" applyFill="1" applyBorder="1" applyProtection="1"/>
    <xf numFmtId="164" fontId="2" fillId="2" borderId="2" xfId="2" applyNumberFormat="1" applyFont="1" applyFill="1" applyBorder="1" applyProtection="1"/>
    <xf numFmtId="1" fontId="2" fillId="2" borderId="6" xfId="3" applyNumberFormat="1" applyFont="1" applyFill="1" applyBorder="1" applyProtection="1"/>
    <xf numFmtId="0" fontId="2" fillId="2" borderId="6" xfId="3" applyFont="1" applyFill="1" applyBorder="1" applyProtection="1"/>
    <xf numFmtId="0" fontId="1" fillId="0" borderId="0" xfId="3" applyFont="1" applyAlignment="1" applyProtection="1">
      <alignment horizontal="center"/>
    </xf>
    <xf numFmtId="0" fontId="2" fillId="0" borderId="0" xfId="3" applyFont="1" applyAlignment="1" applyProtection="1">
      <alignment horizontal="center"/>
    </xf>
    <xf numFmtId="0" fontId="2" fillId="0" borderId="0" xfId="0" applyFont="1" applyProtection="1"/>
    <xf numFmtId="166" fontId="7" fillId="4" borderId="8" xfId="1" applyNumberFormat="1" applyFont="1" applyFill="1" applyBorder="1" applyProtection="1"/>
    <xf numFmtId="166" fontId="16" fillId="0" borderId="0" xfId="1" applyNumberFormat="1" applyFont="1" applyBorder="1" applyAlignment="1" applyProtection="1">
      <alignment horizontal="center"/>
    </xf>
    <xf numFmtId="10" fontId="14" fillId="6" borderId="0" xfId="2" applyNumberFormat="1" applyFont="1" applyFill="1" applyBorder="1" applyProtection="1">
      <protection locked="0"/>
    </xf>
    <xf numFmtId="0" fontId="28" fillId="0" borderId="0" xfId="4"/>
    <xf numFmtId="166" fontId="7" fillId="0" borderId="6" xfId="1" applyNumberFormat="1" applyFont="1" applyBorder="1" applyProtection="1"/>
    <xf numFmtId="166" fontId="7" fillId="5" borderId="8" xfId="1" applyNumberFormat="1" applyFont="1" applyFill="1" applyBorder="1" applyProtection="1"/>
    <xf numFmtId="166" fontId="23" fillId="0" borderId="0" xfId="1" applyNumberFormat="1" applyFont="1" applyBorder="1" applyProtection="1">
      <protection locked="0"/>
    </xf>
    <xf numFmtId="166" fontId="23" fillId="3" borderId="4" xfId="1" applyNumberFormat="1" applyFont="1" applyFill="1" applyBorder="1" applyProtection="1">
      <protection locked="0"/>
    </xf>
    <xf numFmtId="42" fontId="23" fillId="2" borderId="8" xfId="1" applyNumberFormat="1" applyFont="1" applyFill="1" applyBorder="1" applyProtection="1"/>
    <xf numFmtId="42" fontId="24" fillId="2" borderId="6" xfId="1" applyNumberFormat="1" applyFont="1" applyFill="1" applyBorder="1" applyProtection="1"/>
    <xf numFmtId="42" fontId="24" fillId="2" borderId="8" xfId="1" applyNumberFormat="1" applyFont="1" applyFill="1" applyBorder="1" applyProtection="1"/>
    <xf numFmtId="42" fontId="3" fillId="2" borderId="6" xfId="1" applyNumberFormat="1" applyFont="1" applyFill="1" applyBorder="1" applyProtection="1"/>
    <xf numFmtId="42" fontId="23" fillId="2" borderId="6" xfId="1" applyNumberFormat="1" applyFont="1" applyFill="1" applyBorder="1" applyProtection="1"/>
    <xf numFmtId="42" fontId="15" fillId="0" borderId="6" xfId="1" applyNumberFormat="1" applyFont="1" applyBorder="1" applyProtection="1"/>
    <xf numFmtId="42" fontId="15" fillId="3" borderId="6" xfId="1" applyNumberFormat="1" applyFont="1" applyFill="1" applyBorder="1" applyProtection="1"/>
    <xf numFmtId="10" fontId="18" fillId="0" borderId="0" xfId="2" applyNumberFormat="1" applyFont="1" applyProtection="1"/>
    <xf numFmtId="0" fontId="0" fillId="0" borderId="0" xfId="0" applyFont="1" applyProtection="1"/>
    <xf numFmtId="164" fontId="18" fillId="0" borderId="0" xfId="2" applyNumberFormat="1" applyFont="1" applyAlignment="1" applyProtection="1"/>
    <xf numFmtId="0" fontId="2" fillId="0" borderId="0" xfId="0" applyFont="1" applyBorder="1" applyAlignment="1" applyProtection="1">
      <alignment horizontal="left"/>
    </xf>
    <xf numFmtId="1" fontId="30" fillId="0" borderId="0" xfId="0" applyNumberFormat="1" applyFont="1" applyBorder="1" applyAlignment="1" applyProtection="1">
      <alignment horizontal="left"/>
    </xf>
    <xf numFmtId="10" fontId="30" fillId="6" borderId="0" xfId="2" applyNumberFormat="1" applyFont="1" applyFill="1" applyBorder="1" applyProtection="1">
      <protection locked="0"/>
    </xf>
    <xf numFmtId="1" fontId="30" fillId="0" borderId="0" xfId="0" applyNumberFormat="1" applyFont="1" applyFill="1" applyBorder="1" applyAlignment="1" applyProtection="1">
      <alignment horizontal="left"/>
    </xf>
    <xf numFmtId="0" fontId="32" fillId="0" borderId="1" xfId="0" applyFont="1" applyBorder="1" applyAlignment="1" applyProtection="1">
      <alignment horizontal="left" vertical="center"/>
    </xf>
    <xf numFmtId="0" fontId="30" fillId="0" borderId="2" xfId="0" applyFont="1" applyBorder="1" applyAlignment="1" applyProtection="1">
      <alignment horizontal="center"/>
    </xf>
    <xf numFmtId="0" fontId="32" fillId="0" borderId="2" xfId="0" applyFont="1" applyBorder="1" applyAlignment="1" applyProtection="1">
      <alignment vertical="center"/>
    </xf>
    <xf numFmtId="0" fontId="30" fillId="0" borderId="2" xfId="0" applyFont="1" applyBorder="1" applyAlignment="1" applyProtection="1">
      <alignment vertical="center"/>
    </xf>
    <xf numFmtId="10" fontId="33" fillId="0" borderId="7" xfId="2" applyNumberFormat="1" applyFont="1" applyBorder="1" applyAlignment="1" applyProtection="1">
      <alignment horizontal="left" vertical="center"/>
    </xf>
    <xf numFmtId="0" fontId="32" fillId="0" borderId="3" xfId="0" applyFont="1" applyBorder="1" applyAlignment="1" applyProtection="1">
      <alignment vertical="center"/>
    </xf>
    <xf numFmtId="166" fontId="31" fillId="0" borderId="0" xfId="1" applyNumberFormat="1" applyFont="1" applyBorder="1" applyProtection="1"/>
    <xf numFmtId="0" fontId="32" fillId="0" borderId="0" xfId="0" applyFont="1" applyBorder="1" applyAlignment="1" applyProtection="1">
      <alignment vertical="center"/>
    </xf>
    <xf numFmtId="10" fontId="33" fillId="0" borderId="4" xfId="2" applyNumberFormat="1" applyFont="1" applyBorder="1" applyAlignment="1" applyProtection="1">
      <alignment horizontal="left" vertical="center"/>
    </xf>
    <xf numFmtId="0" fontId="30" fillId="0" borderId="0" xfId="0" applyFont="1" applyBorder="1" applyAlignment="1" applyProtection="1">
      <alignment vertical="center"/>
    </xf>
    <xf numFmtId="10" fontId="33" fillId="0" borderId="4" xfId="0" applyNumberFormat="1" applyFont="1" applyBorder="1" applyAlignment="1" applyProtection="1">
      <alignment horizontal="left" vertical="center"/>
    </xf>
    <xf numFmtId="166" fontId="35" fillId="0" borderId="6" xfId="1" applyNumberFormat="1" applyFont="1" applyBorder="1" applyAlignment="1" applyProtection="1">
      <alignment horizontal="right" vertical="center"/>
    </xf>
    <xf numFmtId="166" fontId="31" fillId="0" borderId="6" xfId="1" applyNumberFormat="1" applyFont="1" applyBorder="1" applyAlignment="1" applyProtection="1">
      <alignment vertical="center"/>
    </xf>
    <xf numFmtId="0" fontId="32" fillId="0" borderId="6" xfId="0" applyFont="1" applyBorder="1" applyAlignment="1" applyProtection="1">
      <alignment horizontal="right" vertical="center"/>
    </xf>
    <xf numFmtId="10" fontId="33" fillId="0" borderId="8" xfId="2" applyNumberFormat="1" applyFont="1" applyBorder="1" applyAlignment="1" applyProtection="1">
      <alignment horizontal="left" vertical="center"/>
    </xf>
    <xf numFmtId="168" fontId="0" fillId="0" borderId="0" xfId="0" applyNumberFormat="1" applyProtection="1"/>
    <xf numFmtId="1" fontId="2" fillId="0" borderId="0" xfId="0" applyNumberFormat="1" applyFont="1" applyBorder="1" applyAlignment="1" applyProtection="1">
      <alignment horizontal="left"/>
    </xf>
    <xf numFmtId="0" fontId="2" fillId="0" borderId="0" xfId="0" applyFont="1" applyBorder="1" applyAlignment="1" applyProtection="1">
      <alignment horizontal="center"/>
    </xf>
    <xf numFmtId="0" fontId="1" fillId="0" borderId="0" xfId="0" applyFont="1" applyBorder="1" applyAlignment="1" applyProtection="1">
      <alignment horizontal="left"/>
    </xf>
    <xf numFmtId="1" fontId="1" fillId="0" borderId="0" xfId="0" applyNumberFormat="1" applyFont="1" applyBorder="1" applyAlignment="1" applyProtection="1">
      <alignment horizontal="left"/>
    </xf>
    <xf numFmtId="1" fontId="1" fillId="0" borderId="10" xfId="0" applyNumberFormat="1" applyFont="1" applyBorder="1" applyAlignment="1" applyProtection="1">
      <alignment horizontal="left"/>
    </xf>
    <xf numFmtId="1" fontId="1" fillId="0" borderId="0" xfId="0" applyNumberFormat="1" applyFont="1" applyBorder="1" applyProtection="1"/>
    <xf numFmtId="0" fontId="1" fillId="0" borderId="6" xfId="0" applyFont="1" applyBorder="1" applyAlignment="1" applyProtection="1">
      <alignment horizontal="left"/>
    </xf>
    <xf numFmtId="1" fontId="2" fillId="2" borderId="2" xfId="0" applyNumberFormat="1" applyFont="1" applyFill="1" applyBorder="1" applyProtection="1"/>
    <xf numFmtId="0" fontId="2" fillId="2" borderId="2" xfId="0" applyFont="1" applyFill="1" applyBorder="1" applyProtection="1"/>
    <xf numFmtId="1" fontId="2" fillId="2" borderId="6" xfId="0" applyNumberFormat="1" applyFont="1" applyFill="1" applyBorder="1" applyProtection="1"/>
    <xf numFmtId="0" fontId="2" fillId="2" borderId="6" xfId="0" applyFont="1" applyFill="1" applyBorder="1" applyProtection="1"/>
    <xf numFmtId="0" fontId="2" fillId="0" borderId="0" xfId="0" applyFont="1" applyAlignment="1" applyProtection="1">
      <alignment horizontal="center"/>
    </xf>
    <xf numFmtId="166" fontId="8" fillId="0" borderId="0" xfId="1" applyNumberFormat="1" applyFont="1" applyFill="1" applyBorder="1" applyProtection="1"/>
    <xf numFmtId="10" fontId="33" fillId="0" borderId="2" xfId="2" applyNumberFormat="1" applyFont="1" applyBorder="1" applyAlignment="1" applyProtection="1">
      <alignment horizontal="left" vertical="center"/>
    </xf>
    <xf numFmtId="10" fontId="33" fillId="0" borderId="0" xfId="2" applyNumberFormat="1" applyFont="1" applyBorder="1" applyAlignment="1" applyProtection="1">
      <alignment horizontal="left" vertical="center"/>
    </xf>
    <xf numFmtId="10" fontId="33" fillId="0" borderId="0" xfId="0" applyNumberFormat="1" applyFont="1" applyBorder="1" applyAlignment="1" applyProtection="1">
      <alignment horizontal="left" vertical="center"/>
    </xf>
    <xf numFmtId="166" fontId="31" fillId="0" borderId="2" xfId="1" applyNumberFormat="1" applyFont="1" applyBorder="1" applyProtection="1"/>
    <xf numFmtId="166" fontId="31" fillId="7" borderId="0" xfId="1" quotePrefix="1" applyNumberFormat="1" applyFont="1" applyFill="1" applyBorder="1" applyProtection="1">
      <protection locked="0"/>
    </xf>
    <xf numFmtId="166" fontId="41" fillId="7" borderId="4" xfId="1" applyNumberFormat="1" applyFont="1" applyFill="1" applyBorder="1" applyProtection="1"/>
    <xf numFmtId="0" fontId="32" fillId="0" borderId="1" xfId="3" applyFont="1" applyBorder="1" applyAlignment="1" applyProtection="1">
      <alignment horizontal="left" vertical="center"/>
    </xf>
    <xf numFmtId="0" fontId="30" fillId="0" borderId="2" xfId="3" applyFont="1" applyBorder="1" applyAlignment="1" applyProtection="1">
      <alignment horizontal="center"/>
    </xf>
    <xf numFmtId="0" fontId="30" fillId="0" borderId="2" xfId="3" applyFont="1" applyBorder="1" applyAlignment="1" applyProtection="1">
      <alignment vertical="center"/>
    </xf>
    <xf numFmtId="0" fontId="32" fillId="0" borderId="3" xfId="3" applyFont="1" applyBorder="1" applyAlignment="1" applyProtection="1">
      <alignment vertical="center"/>
    </xf>
    <xf numFmtId="10" fontId="30" fillId="0" borderId="0" xfId="2" applyNumberFormat="1" applyFont="1" applyFill="1" applyBorder="1" applyAlignment="1" applyProtection="1">
      <alignment vertical="center"/>
      <protection locked="0"/>
    </xf>
    <xf numFmtId="0" fontId="30" fillId="0" borderId="0" xfId="3" applyFont="1" applyBorder="1" applyAlignment="1" applyProtection="1">
      <alignment vertical="center"/>
    </xf>
    <xf numFmtId="166" fontId="30" fillId="0" borderId="0" xfId="1" applyNumberFormat="1" applyFont="1" applyBorder="1" applyProtection="1"/>
    <xf numFmtId="165" fontId="32" fillId="0" borderId="0" xfId="2" applyNumberFormat="1" applyFont="1" applyFill="1" applyBorder="1" applyAlignment="1" applyProtection="1">
      <alignment vertical="top" wrapText="1"/>
    </xf>
    <xf numFmtId="0" fontId="32" fillId="0" borderId="0" xfId="3" applyFont="1" applyBorder="1" applyProtection="1"/>
    <xf numFmtId="1" fontId="30" fillId="0" borderId="0" xfId="3" applyNumberFormat="1" applyFont="1" applyBorder="1" applyAlignment="1" applyProtection="1">
      <alignment horizontal="left"/>
    </xf>
    <xf numFmtId="166" fontId="41" fillId="7" borderId="0" xfId="1" applyNumberFormat="1" applyFont="1" applyFill="1" applyBorder="1" applyProtection="1"/>
    <xf numFmtId="166" fontId="31" fillId="9" borderId="0" xfId="1" quotePrefix="1" applyNumberFormat="1" applyFont="1" applyFill="1" applyBorder="1" applyProtection="1">
      <protection locked="0"/>
    </xf>
    <xf numFmtId="166" fontId="41" fillId="9" borderId="4" xfId="1" applyNumberFormat="1" applyFont="1" applyFill="1" applyBorder="1" applyProtection="1"/>
    <xf numFmtId="0" fontId="30" fillId="0" borderId="0" xfId="0" applyFont="1" applyBorder="1" applyAlignment="1" applyProtection="1">
      <alignment horizontal="center"/>
    </xf>
    <xf numFmtId="0" fontId="32" fillId="0" borderId="19" xfId="0" applyFont="1" applyBorder="1" applyAlignment="1" applyProtection="1">
      <alignment vertical="center"/>
    </xf>
    <xf numFmtId="166" fontId="35" fillId="0" borderId="17" xfId="1" applyNumberFormat="1" applyFont="1" applyBorder="1" applyProtection="1"/>
    <xf numFmtId="0" fontId="42" fillId="0" borderId="2" xfId="0" applyFont="1" applyBorder="1" applyAlignment="1" applyProtection="1">
      <alignment horizontal="left" vertical="center"/>
    </xf>
    <xf numFmtId="0" fontId="42" fillId="0" borderId="7" xfId="0" applyFont="1" applyBorder="1" applyAlignment="1" applyProtection="1">
      <alignment horizontal="left" vertical="center"/>
    </xf>
    <xf numFmtId="166" fontId="41" fillId="14" borderId="4" xfId="1" applyNumberFormat="1" applyFont="1" applyFill="1" applyBorder="1" applyProtection="1"/>
    <xf numFmtId="166" fontId="31" fillId="14" borderId="0" xfId="1" quotePrefix="1" applyNumberFormat="1" applyFont="1" applyFill="1" applyBorder="1" applyProtection="1">
      <protection locked="0"/>
    </xf>
    <xf numFmtId="0" fontId="30" fillId="0" borderId="2" xfId="0" applyFont="1" applyBorder="1" applyAlignment="1" applyProtection="1">
      <alignment horizontal="center" vertical="center"/>
    </xf>
    <xf numFmtId="10" fontId="30" fillId="0" borderId="2" xfId="2" applyNumberFormat="1" applyFont="1" applyFill="1" applyBorder="1" applyAlignment="1" applyProtection="1">
      <alignment horizontal="left"/>
      <protection locked="0"/>
    </xf>
    <xf numFmtId="0" fontId="30" fillId="0" borderId="2" xfId="0" applyFont="1" applyBorder="1" applyProtection="1"/>
    <xf numFmtId="0" fontId="43" fillId="0" borderId="2" xfId="0" applyFont="1" applyBorder="1" applyProtection="1"/>
    <xf numFmtId="166" fontId="43" fillId="0" borderId="7" xfId="1" applyNumberFormat="1" applyFont="1" applyBorder="1" applyProtection="1"/>
    <xf numFmtId="166" fontId="35" fillId="0" borderId="0" xfId="1" applyNumberFormat="1" applyFont="1" applyBorder="1" applyAlignment="1" applyProtection="1">
      <alignment vertical="center"/>
    </xf>
    <xf numFmtId="10" fontId="30" fillId="0" borderId="0" xfId="2" applyNumberFormat="1" applyFont="1" applyFill="1" applyBorder="1" applyAlignment="1" applyProtection="1">
      <alignment horizontal="left"/>
      <protection locked="0"/>
    </xf>
    <xf numFmtId="0" fontId="30" fillId="0" borderId="0" xfId="0" applyFont="1" applyBorder="1" applyProtection="1"/>
    <xf numFmtId="0" fontId="43" fillId="0" borderId="0" xfId="0" applyFont="1" applyBorder="1" applyProtection="1"/>
    <xf numFmtId="166" fontId="43" fillId="0" borderId="4" xfId="1" applyNumberFormat="1" applyFont="1" applyBorder="1" applyProtection="1"/>
    <xf numFmtId="166" fontId="31" fillId="0" borderId="0" xfId="1" applyNumberFormat="1" applyFont="1" applyBorder="1" applyAlignment="1" applyProtection="1">
      <alignment vertical="center"/>
    </xf>
    <xf numFmtId="0" fontId="34" fillId="0" borderId="0" xfId="0" applyFont="1" applyFill="1" applyBorder="1" applyAlignment="1" applyProtection="1">
      <alignment vertical="center"/>
    </xf>
    <xf numFmtId="167" fontId="30" fillId="0" borderId="0" xfId="2" applyNumberFormat="1" applyFont="1" applyFill="1" applyBorder="1" applyAlignment="1" applyProtection="1">
      <alignment horizontal="left"/>
      <protection locked="0"/>
    </xf>
    <xf numFmtId="166" fontId="35" fillId="0" borderId="0" xfId="1" applyNumberFormat="1" applyFont="1" applyBorder="1" applyAlignment="1" applyProtection="1">
      <alignment horizontal="right" vertical="center"/>
    </xf>
    <xf numFmtId="166" fontId="31" fillId="0" borderId="6" xfId="1" applyNumberFormat="1" applyFont="1" applyBorder="1" applyProtection="1"/>
    <xf numFmtId="0" fontId="32" fillId="0" borderId="6" xfId="0" applyFont="1" applyBorder="1" applyAlignment="1" applyProtection="1">
      <alignment horizontal="right"/>
    </xf>
    <xf numFmtId="0" fontId="44" fillId="0" borderId="6" xfId="0" applyFont="1" applyBorder="1" applyAlignment="1" applyProtection="1">
      <alignment horizontal="right"/>
    </xf>
    <xf numFmtId="166" fontId="43" fillId="0" borderId="8" xfId="1" applyNumberFormat="1" applyFont="1" applyBorder="1" applyProtection="1"/>
    <xf numFmtId="0" fontId="0" fillId="0" borderId="20" xfId="0" applyBorder="1" applyAlignment="1" applyProtection="1"/>
    <xf numFmtId="0" fontId="0" fillId="0" borderId="0" xfId="0" applyBorder="1" applyAlignment="1" applyProtection="1"/>
    <xf numFmtId="0" fontId="0" fillId="0" borderId="10" xfId="0" applyBorder="1" applyAlignment="1" applyProtection="1"/>
    <xf numFmtId="0" fontId="40" fillId="0" borderId="0" xfId="0" applyFont="1" applyFill="1" applyBorder="1" applyAlignment="1">
      <alignment vertical="top" wrapText="1"/>
    </xf>
    <xf numFmtId="0" fontId="32" fillId="0" borderId="0" xfId="0" applyFont="1" applyBorder="1" applyAlignment="1" applyProtection="1">
      <alignment horizontal="right" vertical="center"/>
    </xf>
    <xf numFmtId="0" fontId="40" fillId="0" borderId="0" xfId="0" applyFont="1" applyFill="1" applyBorder="1" applyAlignment="1">
      <alignment horizontal="left" vertical="top" wrapText="1"/>
    </xf>
    <xf numFmtId="0" fontId="45" fillId="0" borderId="0" xfId="0" applyFont="1" applyFill="1" applyBorder="1" applyAlignment="1">
      <alignment vertical="top" wrapText="1"/>
    </xf>
    <xf numFmtId="0" fontId="0" fillId="0" borderId="0" xfId="0" applyAlignment="1">
      <alignment horizontal="left"/>
    </xf>
    <xf numFmtId="0" fontId="47" fillId="8" borderId="22" xfId="4" applyFont="1" applyFill="1" applyBorder="1" applyAlignment="1">
      <alignment vertical="top"/>
    </xf>
    <xf numFmtId="0" fontId="47" fillId="9" borderId="22" xfId="4" applyFont="1" applyFill="1" applyBorder="1" applyAlignment="1">
      <alignment vertical="top"/>
    </xf>
    <xf numFmtId="0" fontId="47" fillId="5" borderId="22" xfId="4" applyFont="1" applyFill="1" applyBorder="1" applyAlignment="1">
      <alignment vertical="top"/>
    </xf>
    <xf numFmtId="0" fontId="47" fillId="10" borderId="22" xfId="4" applyFont="1" applyFill="1" applyBorder="1" applyAlignment="1">
      <alignment vertical="top"/>
    </xf>
    <xf numFmtId="0" fontId="47" fillId="11" borderId="22" xfId="4" applyFont="1" applyFill="1" applyBorder="1" applyAlignment="1">
      <alignment vertical="top"/>
    </xf>
    <xf numFmtId="0" fontId="47" fillId="12" borderId="22" xfId="4" applyFont="1" applyFill="1" applyBorder="1" applyAlignment="1">
      <alignment vertical="top"/>
    </xf>
    <xf numFmtId="0" fontId="2" fillId="0" borderId="3" xfId="0" applyFont="1" applyBorder="1" applyAlignment="1" applyProtection="1">
      <alignment wrapText="1"/>
    </xf>
    <xf numFmtId="0" fontId="2" fillId="0" borderId="0" xfId="0" applyFont="1" applyBorder="1" applyAlignment="1" applyProtection="1">
      <alignment wrapText="1"/>
    </xf>
    <xf numFmtId="0" fontId="2" fillId="0" borderId="3" xfId="0" applyFont="1" applyBorder="1" applyAlignment="1" applyProtection="1">
      <alignment vertical="top" wrapText="1"/>
    </xf>
    <xf numFmtId="0" fontId="2" fillId="0" borderId="0" xfId="0" applyFont="1" applyBorder="1" applyAlignment="1" applyProtection="1">
      <alignment vertical="top" wrapText="1"/>
    </xf>
    <xf numFmtId="166" fontId="41" fillId="7" borderId="9" xfId="1" applyNumberFormat="1" applyFont="1" applyFill="1" applyBorder="1" applyProtection="1"/>
    <xf numFmtId="166" fontId="31" fillId="7" borderId="10" xfId="1" applyNumberFormat="1" applyFont="1" applyFill="1" applyBorder="1" applyProtection="1"/>
    <xf numFmtId="0" fontId="2" fillId="0" borderId="0" xfId="0" applyFont="1" applyBorder="1" applyAlignment="1" applyProtection="1">
      <alignment horizontal="left" indent="1"/>
    </xf>
    <xf numFmtId="0" fontId="1" fillId="0" borderId="10" xfId="0" applyFont="1" applyBorder="1" applyAlignment="1" applyProtection="1">
      <alignment horizontal="left"/>
    </xf>
    <xf numFmtId="1" fontId="2" fillId="0" borderId="0" xfId="0" applyNumberFormat="1" applyFont="1" applyBorder="1" applyAlignment="1" applyProtection="1">
      <alignment horizontal="left" indent="1"/>
    </xf>
    <xf numFmtId="166" fontId="2" fillId="0" borderId="10" xfId="1" applyNumberFormat="1" applyFont="1" applyBorder="1" applyProtection="1">
      <protection locked="0"/>
    </xf>
    <xf numFmtId="1" fontId="16" fillId="0" borderId="10" xfId="0" applyNumberFormat="1" applyFont="1" applyBorder="1" applyAlignment="1" applyProtection="1">
      <alignment horizontal="left" indent="1"/>
    </xf>
    <xf numFmtId="0" fontId="16" fillId="0" borderId="0" xfId="0" applyFont="1" applyBorder="1" applyAlignment="1" applyProtection="1">
      <alignment horizontal="left" indent="1"/>
    </xf>
    <xf numFmtId="0" fontId="1" fillId="0" borderId="0" xfId="0" applyFont="1" applyBorder="1" applyAlignment="1" applyProtection="1">
      <alignment horizontal="right"/>
    </xf>
    <xf numFmtId="0" fontId="48" fillId="0" borderId="2" xfId="4" applyFont="1" applyBorder="1" applyAlignment="1" applyProtection="1">
      <alignment horizontal="left" vertical="center" indent="1"/>
    </xf>
    <xf numFmtId="0" fontId="48" fillId="0" borderId="0" xfId="4" applyFont="1" applyBorder="1" applyAlignment="1" applyProtection="1">
      <alignment horizontal="left" vertical="center" indent="1"/>
    </xf>
    <xf numFmtId="0" fontId="30" fillId="0" borderId="0" xfId="0" applyFont="1" applyBorder="1" applyAlignment="1" applyProtection="1">
      <alignment horizontal="left" vertical="center" indent="1"/>
    </xf>
    <xf numFmtId="1" fontId="2" fillId="7" borderId="10" xfId="0" applyNumberFormat="1" applyFont="1" applyFill="1" applyBorder="1" applyProtection="1"/>
    <xf numFmtId="0" fontId="1" fillId="0" borderId="0" xfId="0" applyFont="1" applyBorder="1" applyAlignment="1">
      <alignment vertical="center"/>
    </xf>
    <xf numFmtId="166" fontId="37" fillId="0" borderId="0" xfId="1" applyNumberFormat="1" applyFont="1" applyBorder="1" applyAlignment="1" applyProtection="1">
      <alignment horizontal="center" vertical="top"/>
    </xf>
    <xf numFmtId="0" fontId="1" fillId="0" borderId="3" xfId="0" applyFont="1" applyBorder="1" applyProtection="1"/>
    <xf numFmtId="0" fontId="1" fillId="0" borderId="4" xfId="0" applyFont="1" applyBorder="1" applyProtection="1"/>
    <xf numFmtId="10" fontId="1" fillId="0" borderId="0" xfId="2" applyNumberFormat="1" applyFont="1" applyFill="1" applyBorder="1" applyProtection="1"/>
    <xf numFmtId="10" fontId="1" fillId="7" borderId="10" xfId="2" applyNumberFormat="1" applyFont="1" applyFill="1" applyBorder="1" applyProtection="1"/>
    <xf numFmtId="1" fontId="2" fillId="0" borderId="0" xfId="4" applyNumberFormat="1" applyFont="1" applyBorder="1" applyAlignment="1" applyProtection="1">
      <alignment horizontal="left" indent="1"/>
    </xf>
    <xf numFmtId="166" fontId="11" fillId="0" borderId="0" xfId="1" applyNumberFormat="1" applyFont="1" applyBorder="1" applyAlignment="1" applyProtection="1">
      <alignment horizontal="center"/>
    </xf>
    <xf numFmtId="166" fontId="12" fillId="0" borderId="0" xfId="1" applyNumberFormat="1" applyFont="1" applyBorder="1" applyAlignment="1" applyProtection="1">
      <alignment horizontal="center"/>
    </xf>
    <xf numFmtId="166" fontId="13" fillId="0" borderId="7" xfId="1" applyNumberFormat="1" applyFont="1" applyBorder="1" applyAlignment="1" applyProtection="1">
      <alignment horizontal="center"/>
    </xf>
    <xf numFmtId="166" fontId="12" fillId="0" borderId="2" xfId="1" applyNumberFormat="1" applyFont="1" applyBorder="1" applyAlignment="1" applyProtection="1">
      <alignment horizontal="center"/>
    </xf>
    <xf numFmtId="166" fontId="35" fillId="0" borderId="0" xfId="1" applyNumberFormat="1" applyFont="1" applyBorder="1" applyAlignment="1" applyProtection="1">
      <alignment horizontal="right" vertical="top"/>
    </xf>
    <xf numFmtId="166" fontId="31" fillId="0" borderId="0" xfId="1" applyNumberFormat="1" applyFont="1" applyBorder="1" applyAlignment="1" applyProtection="1">
      <alignment vertical="top"/>
    </xf>
    <xf numFmtId="0" fontId="32" fillId="0" borderId="0" xfId="0" applyFont="1" applyBorder="1" applyAlignment="1" applyProtection="1">
      <alignment horizontal="right" vertical="top"/>
    </xf>
    <xf numFmtId="10" fontId="33" fillId="0" borderId="4" xfId="2" applyNumberFormat="1" applyFont="1" applyBorder="1" applyAlignment="1" applyProtection="1">
      <alignment horizontal="left" vertical="top"/>
    </xf>
    <xf numFmtId="0" fontId="30" fillId="0" borderId="0" xfId="0" applyFont="1" applyBorder="1" applyAlignment="1" applyProtection="1">
      <alignment horizontal="left" vertical="top" indent="1"/>
    </xf>
    <xf numFmtId="166" fontId="31" fillId="0" borderId="0" xfId="1" applyNumberFormat="1" applyFont="1" applyBorder="1" applyAlignment="1" applyProtection="1">
      <alignment horizontal="left" indent="1"/>
    </xf>
    <xf numFmtId="0" fontId="48" fillId="0" borderId="1" xfId="4" applyFont="1" applyBorder="1" applyAlignment="1" applyProtection="1">
      <alignment vertical="center"/>
    </xf>
    <xf numFmtId="0" fontId="48" fillId="0" borderId="5" xfId="4" applyFont="1" applyBorder="1" applyAlignment="1" applyProtection="1">
      <alignment vertical="center"/>
    </xf>
    <xf numFmtId="10" fontId="14" fillId="7" borderId="10" xfId="2" applyNumberFormat="1" applyFont="1" applyFill="1" applyBorder="1" applyProtection="1"/>
    <xf numFmtId="1" fontId="14" fillId="7" borderId="10" xfId="0" applyNumberFormat="1" applyFont="1" applyFill="1" applyBorder="1" applyProtection="1"/>
    <xf numFmtId="166" fontId="3" fillId="0" borderId="10" xfId="1" applyNumberFormat="1" applyFont="1" applyBorder="1" applyProtection="1">
      <protection locked="0"/>
    </xf>
    <xf numFmtId="166" fontId="2" fillId="4" borderId="0" xfId="1" applyNumberFormat="1" applyFont="1" applyFill="1" applyBorder="1" applyProtection="1">
      <protection locked="0"/>
    </xf>
    <xf numFmtId="166" fontId="2" fillId="4" borderId="10" xfId="1" applyNumberFormat="1" applyFont="1" applyFill="1" applyBorder="1" applyProtection="1">
      <protection locked="0"/>
    </xf>
    <xf numFmtId="166" fontId="18" fillId="0" borderId="0" xfId="1" applyNumberFormat="1" applyFont="1" applyBorder="1" applyProtection="1"/>
    <xf numFmtId="166" fontId="18" fillId="4" borderId="4" xfId="1" applyNumberFormat="1" applyFont="1" applyFill="1" applyBorder="1" applyProtection="1"/>
    <xf numFmtId="166" fontId="3" fillId="4" borderId="10" xfId="1" applyNumberFormat="1" applyFont="1" applyFill="1" applyBorder="1" applyProtection="1">
      <protection locked="0"/>
    </xf>
    <xf numFmtId="166" fontId="4" fillId="0" borderId="0" xfId="1" applyNumberFormat="1" applyFont="1" applyFill="1" applyBorder="1" applyProtection="1"/>
    <xf numFmtId="166" fontId="4" fillId="0" borderId="4" xfId="1" applyNumberFormat="1" applyFont="1" applyFill="1" applyBorder="1" applyProtection="1"/>
    <xf numFmtId="166" fontId="16" fillId="0" borderId="0" xfId="1" applyNumberFormat="1" applyFont="1" applyFill="1" applyBorder="1" applyAlignment="1" applyProtection="1">
      <alignment horizontal="center"/>
    </xf>
    <xf numFmtId="0" fontId="16" fillId="0" borderId="0" xfId="0" applyFont="1" applyFill="1" applyBorder="1" applyAlignment="1" applyProtection="1">
      <alignment horizontal="center"/>
    </xf>
    <xf numFmtId="166" fontId="17" fillId="0" borderId="0" xfId="1" applyNumberFormat="1" applyFont="1" applyFill="1" applyBorder="1" applyAlignment="1" applyProtection="1">
      <alignment horizontal="center"/>
    </xf>
    <xf numFmtId="166" fontId="17" fillId="0" borderId="4" xfId="1" applyNumberFormat="1" applyFont="1" applyFill="1" applyBorder="1" applyAlignment="1" applyProtection="1">
      <alignment horizontal="center"/>
    </xf>
    <xf numFmtId="166" fontId="7" fillId="0" borderId="0" xfId="1" applyNumberFormat="1" applyFont="1" applyFill="1" applyBorder="1" applyProtection="1"/>
    <xf numFmtId="166" fontId="7" fillId="0" borderId="4" xfId="1" applyNumberFormat="1" applyFont="1" applyFill="1" applyBorder="1" applyProtection="1"/>
    <xf numFmtId="0" fontId="14" fillId="0" borderId="0" xfId="0" applyFont="1" applyFill="1" applyBorder="1" applyAlignment="1" applyProtection="1">
      <alignment horizontal="center"/>
    </xf>
    <xf numFmtId="1" fontId="2" fillId="0" borderId="0" xfId="0" applyNumberFormat="1" applyFont="1" applyFill="1" applyBorder="1" applyProtection="1"/>
    <xf numFmtId="0" fontId="1" fillId="0" borderId="3" xfId="0" applyFont="1" applyFill="1" applyBorder="1" applyAlignment="1" applyProtection="1">
      <alignment horizontal="center"/>
    </xf>
    <xf numFmtId="166" fontId="10" fillId="0" borderId="0" xfId="1" applyNumberFormat="1" applyFont="1" applyFill="1" applyBorder="1" applyProtection="1"/>
    <xf numFmtId="166" fontId="3" fillId="0" borderId="0" xfId="1" applyNumberFormat="1" applyFont="1" applyFill="1" applyBorder="1" applyProtection="1">
      <protection locked="0"/>
    </xf>
    <xf numFmtId="0" fontId="0" fillId="0" borderId="0" xfId="0" applyFill="1" applyProtection="1"/>
    <xf numFmtId="1" fontId="16" fillId="0" borderId="0" xfId="0" applyNumberFormat="1" applyFont="1" applyFill="1" applyBorder="1" applyProtection="1"/>
    <xf numFmtId="166" fontId="16" fillId="0" borderId="0" xfId="1" applyNumberFormat="1" applyFont="1" applyFill="1" applyBorder="1" applyProtection="1"/>
    <xf numFmtId="166" fontId="17" fillId="0" borderId="0" xfId="1" applyNumberFormat="1" applyFont="1" applyFill="1" applyBorder="1" applyProtection="1"/>
    <xf numFmtId="166" fontId="17" fillId="0" borderId="4" xfId="1" applyNumberFormat="1" applyFont="1" applyFill="1" applyBorder="1" applyProtection="1"/>
    <xf numFmtId="0" fontId="30" fillId="0" borderId="6" xfId="0" applyFont="1" applyBorder="1" applyAlignment="1" applyProtection="1">
      <alignment horizontal="left" vertical="center" indent="1"/>
    </xf>
    <xf numFmtId="0" fontId="14" fillId="0" borderId="0" xfId="0" applyFont="1" applyBorder="1" applyAlignment="1" applyProtection="1">
      <alignment horizontal="left" indent="1"/>
    </xf>
    <xf numFmtId="166" fontId="31" fillId="7" borderId="10" xfId="1" quotePrefix="1" applyNumberFormat="1" applyFont="1" applyFill="1" applyBorder="1" applyProtection="1">
      <protection locked="0"/>
    </xf>
    <xf numFmtId="0" fontId="0" fillId="0" borderId="23" xfId="0" applyBorder="1" applyProtection="1"/>
    <xf numFmtId="0" fontId="2" fillId="0" borderId="25" xfId="0" applyFont="1" applyBorder="1" applyProtection="1"/>
    <xf numFmtId="0" fontId="0" fillId="0" borderId="25" xfId="0" applyBorder="1" applyProtection="1"/>
    <xf numFmtId="0" fontId="0" fillId="0" borderId="24" xfId="0" applyBorder="1" applyProtection="1"/>
    <xf numFmtId="166" fontId="13" fillId="0" borderId="7" xfId="1" applyNumberFormat="1" applyFont="1" applyBorder="1" applyAlignment="1" applyProtection="1">
      <alignment horizontal="center"/>
    </xf>
    <xf numFmtId="166" fontId="12" fillId="0" borderId="2" xfId="1" applyNumberFormat="1" applyFont="1" applyBorder="1" applyAlignment="1" applyProtection="1">
      <alignment horizontal="center"/>
    </xf>
    <xf numFmtId="166" fontId="11" fillId="0" borderId="0" xfId="1" applyNumberFormat="1" applyFont="1" applyBorder="1" applyAlignment="1" applyProtection="1">
      <alignment horizontal="center"/>
    </xf>
    <xf numFmtId="166" fontId="12" fillId="0" borderId="0" xfId="1" applyNumberFormat="1" applyFont="1" applyBorder="1" applyAlignment="1" applyProtection="1">
      <alignment horizontal="center"/>
    </xf>
    <xf numFmtId="0" fontId="0" fillId="0" borderId="4" xfId="0" applyBorder="1" applyProtection="1"/>
    <xf numFmtId="166" fontId="38" fillId="0" borderId="2" xfId="1" applyNumberFormat="1" applyFont="1" applyBorder="1" applyAlignment="1" applyProtection="1">
      <alignment horizontal="center" vertical="top"/>
    </xf>
    <xf numFmtId="166" fontId="39" fillId="0" borderId="7" xfId="1" applyNumberFormat="1" applyFont="1" applyBorder="1" applyAlignment="1" applyProtection="1">
      <alignment horizontal="center" vertical="top"/>
    </xf>
    <xf numFmtId="166" fontId="1" fillId="0" borderId="0" xfId="1" applyNumberFormat="1" applyFont="1" applyBorder="1" applyProtection="1">
      <protection locked="0"/>
    </xf>
    <xf numFmtId="166" fontId="8" fillId="0" borderId="0" xfId="1" applyNumberFormat="1" applyFont="1" applyBorder="1" applyProtection="1">
      <protection locked="0"/>
    </xf>
    <xf numFmtId="166" fontId="1" fillId="4" borderId="0" xfId="1" applyNumberFormat="1" applyFont="1" applyFill="1" applyBorder="1" applyProtection="1">
      <protection locked="0"/>
    </xf>
    <xf numFmtId="0" fontId="32" fillId="0" borderId="0" xfId="3" applyFont="1" applyBorder="1" applyAlignment="1" applyProtection="1">
      <alignment horizontal="right" vertical="top"/>
    </xf>
    <xf numFmtId="0" fontId="2" fillId="0" borderId="0" xfId="3" applyBorder="1" applyProtection="1"/>
    <xf numFmtId="0" fontId="2" fillId="0" borderId="4" xfId="3" applyBorder="1" applyProtection="1"/>
    <xf numFmtId="0" fontId="1" fillId="0" borderId="0" xfId="0" applyFont="1" applyBorder="1" applyAlignment="1" applyProtection="1">
      <alignment horizontal="left" indent="1"/>
    </xf>
    <xf numFmtId="0" fontId="15" fillId="0" borderId="0" xfId="0" applyFont="1" applyBorder="1" applyAlignment="1" applyProtection="1">
      <alignment horizontal="right" vertical="center"/>
    </xf>
    <xf numFmtId="166" fontId="4" fillId="7" borderId="9" xfId="1" applyNumberFormat="1" applyFont="1" applyFill="1" applyBorder="1" applyProtection="1"/>
    <xf numFmtId="166" fontId="3" fillId="7" borderId="10" xfId="1" applyNumberFormat="1" applyFont="1" applyFill="1" applyBorder="1" applyProtection="1"/>
    <xf numFmtId="0" fontId="2" fillId="0" borderId="0" xfId="3" applyFont="1" applyBorder="1" applyAlignment="1" applyProtection="1">
      <alignment horizontal="left" indent="1"/>
    </xf>
    <xf numFmtId="0" fontId="0" fillId="0" borderId="0" xfId="0" applyFont="1" applyAlignment="1" applyProtection="1">
      <alignment vertical="top"/>
    </xf>
    <xf numFmtId="0" fontId="2" fillId="0" borderId="0" xfId="0" applyFont="1" applyFill="1" applyBorder="1" applyProtection="1"/>
    <xf numFmtId="1" fontId="14" fillId="0" borderId="0" xfId="0" applyNumberFormat="1" applyFont="1" applyFill="1" applyBorder="1" applyProtection="1"/>
    <xf numFmtId="1" fontId="2" fillId="7" borderId="10" xfId="3" applyNumberFormat="1" applyFont="1" applyFill="1" applyBorder="1" applyProtection="1"/>
    <xf numFmtId="10" fontId="2" fillId="7" borderId="10" xfId="2" applyNumberFormat="1" applyFont="1" applyFill="1" applyBorder="1" applyProtection="1"/>
    <xf numFmtId="166" fontId="4" fillId="7" borderId="10" xfId="1" applyNumberFormat="1" applyFont="1" applyFill="1" applyBorder="1" applyProtection="1"/>
    <xf numFmtId="166" fontId="2" fillId="5" borderId="0" xfId="1" applyNumberFormat="1" applyFont="1" applyFill="1" applyBorder="1" applyProtection="1">
      <protection locked="0"/>
    </xf>
    <xf numFmtId="166" fontId="3" fillId="5" borderId="10" xfId="1" applyNumberFormat="1" applyFont="1" applyFill="1" applyBorder="1" applyProtection="1">
      <protection locked="0"/>
    </xf>
    <xf numFmtId="166" fontId="1" fillId="5" borderId="0" xfId="1" applyNumberFormat="1" applyFont="1" applyFill="1" applyBorder="1" applyProtection="1">
      <protection locked="0"/>
    </xf>
    <xf numFmtId="166" fontId="14" fillId="0" borderId="0" xfId="1" applyNumberFormat="1" applyFont="1" applyFill="1" applyBorder="1" applyProtection="1">
      <protection locked="0"/>
    </xf>
    <xf numFmtId="166" fontId="3" fillId="3" borderId="10" xfId="1" applyNumberFormat="1" applyFont="1" applyFill="1" applyBorder="1" applyProtection="1">
      <protection locked="0"/>
    </xf>
    <xf numFmtId="166" fontId="25" fillId="0" borderId="7" xfId="1" applyNumberFormat="1" applyFont="1" applyBorder="1" applyAlignment="1" applyProtection="1">
      <alignment horizontal="centerContinuous"/>
    </xf>
    <xf numFmtId="0" fontId="23" fillId="0" borderId="7" xfId="0" applyFont="1" applyBorder="1" applyAlignment="1" applyProtection="1">
      <alignment horizontal="centerContinuous"/>
    </xf>
    <xf numFmtId="166" fontId="1" fillId="0" borderId="0" xfId="0" applyNumberFormat="1" applyFont="1" applyBorder="1" applyProtection="1"/>
    <xf numFmtId="166" fontId="1" fillId="3" borderId="0" xfId="0" applyNumberFormat="1" applyFont="1" applyFill="1" applyBorder="1" applyProtection="1"/>
    <xf numFmtId="166" fontId="2" fillId="3" borderId="0" xfId="1" applyNumberFormat="1" applyFont="1" applyFill="1" applyBorder="1" applyProtection="1">
      <protection locked="0"/>
    </xf>
    <xf numFmtId="166" fontId="23" fillId="0" borderId="6" xfId="1" applyNumberFormat="1" applyFont="1" applyBorder="1" applyProtection="1">
      <protection locked="0"/>
    </xf>
    <xf numFmtId="166" fontId="23" fillId="3" borderId="8" xfId="1" applyNumberFormat="1" applyFont="1" applyFill="1" applyBorder="1" applyProtection="1">
      <protection locked="0"/>
    </xf>
    <xf numFmtId="166" fontId="43" fillId="7" borderId="0" xfId="1" applyNumberFormat="1" applyFont="1" applyFill="1" applyBorder="1" applyProtection="1">
      <protection locked="0"/>
    </xf>
    <xf numFmtId="10" fontId="30" fillId="7" borderId="10" xfId="2" applyNumberFormat="1" applyFont="1" applyFill="1" applyBorder="1" applyProtection="1"/>
    <xf numFmtId="166" fontId="43" fillId="7" borderId="10" xfId="1" applyNumberFormat="1" applyFont="1" applyFill="1" applyBorder="1" applyProtection="1">
      <protection locked="0"/>
    </xf>
    <xf numFmtId="166" fontId="43" fillId="7" borderId="9" xfId="1" applyNumberFormat="1" applyFont="1" applyFill="1" applyBorder="1" applyProtection="1">
      <protection locked="0"/>
    </xf>
    <xf numFmtId="1" fontId="30" fillId="7" borderId="10" xfId="0" applyNumberFormat="1" applyFont="1" applyFill="1" applyBorder="1" applyProtection="1"/>
    <xf numFmtId="0" fontId="14" fillId="0" borderId="0" xfId="0" applyFont="1" applyFill="1" applyBorder="1" applyAlignment="1" applyProtection="1">
      <alignment horizontal="left" indent="1"/>
    </xf>
    <xf numFmtId="10" fontId="30" fillId="0" borderId="0" xfId="2" applyNumberFormat="1" applyFont="1" applyFill="1" applyBorder="1" applyProtection="1">
      <protection locked="0"/>
    </xf>
    <xf numFmtId="166" fontId="31" fillId="0" borderId="0" xfId="1" quotePrefix="1" applyNumberFormat="1" applyFont="1" applyFill="1" applyBorder="1" applyProtection="1">
      <protection locked="0"/>
    </xf>
    <xf numFmtId="166" fontId="41" fillId="0" borderId="0" xfId="1" applyNumberFormat="1" applyFont="1" applyFill="1" applyBorder="1" applyProtection="1"/>
    <xf numFmtId="166" fontId="41" fillId="0" borderId="4" xfId="1" applyNumberFormat="1" applyFont="1" applyFill="1" applyBorder="1" applyProtection="1"/>
    <xf numFmtId="166" fontId="26" fillId="0" borderId="0" xfId="1" applyNumberFormat="1" applyFont="1" applyFill="1" applyBorder="1" applyAlignment="1" applyProtection="1">
      <alignment horizontal="left" vertical="center"/>
    </xf>
    <xf numFmtId="0" fontId="1" fillId="0" borderId="3" xfId="3" applyFont="1" applyFill="1" applyBorder="1" applyAlignment="1" applyProtection="1">
      <alignment horizontal="center"/>
    </xf>
    <xf numFmtId="0" fontId="2" fillId="0" borderId="0" xfId="3" applyFont="1" applyFill="1" applyBorder="1" applyAlignment="1" applyProtection="1">
      <alignment horizontal="left" indent="1"/>
    </xf>
    <xf numFmtId="1" fontId="30" fillId="0" borderId="0" xfId="3" applyNumberFormat="1" applyFont="1" applyFill="1" applyBorder="1" applyAlignment="1" applyProtection="1">
      <alignment horizontal="left"/>
    </xf>
    <xf numFmtId="0" fontId="2" fillId="0" borderId="0" xfId="3" applyFill="1" applyProtection="1"/>
    <xf numFmtId="1" fontId="14" fillId="0" borderId="0" xfId="0" applyNumberFormat="1" applyFont="1" applyFill="1" applyBorder="1" applyAlignment="1" applyProtection="1">
      <alignment horizontal="left"/>
    </xf>
    <xf numFmtId="10" fontId="14" fillId="0" borderId="0" xfId="2" applyNumberFormat="1" applyFont="1" applyFill="1" applyBorder="1" applyProtection="1">
      <protection locked="0"/>
    </xf>
    <xf numFmtId="166" fontId="43" fillId="0" borderId="0" xfId="1" applyNumberFormat="1" applyFont="1" applyFill="1" applyBorder="1" applyProtection="1">
      <protection locked="0"/>
    </xf>
    <xf numFmtId="166" fontId="43" fillId="0" borderId="4" xfId="1" applyNumberFormat="1" applyFont="1" applyFill="1" applyBorder="1" applyProtection="1">
      <protection locked="0"/>
    </xf>
    <xf numFmtId="168" fontId="0" fillId="0" borderId="0" xfId="0" applyNumberFormat="1" applyBorder="1" applyAlignment="1" applyProtection="1">
      <alignment horizontal="center"/>
    </xf>
    <xf numFmtId="166" fontId="31" fillId="10" borderId="0" xfId="1" quotePrefix="1" applyNumberFormat="1" applyFont="1" applyFill="1" applyBorder="1" applyProtection="1">
      <protection locked="0"/>
    </xf>
    <xf numFmtId="166" fontId="31" fillId="10" borderId="10" xfId="1" applyNumberFormat="1" applyFont="1" applyFill="1" applyBorder="1" applyProtection="1"/>
    <xf numFmtId="166" fontId="24" fillId="0" borderId="0" xfId="1" applyNumberFormat="1" applyFont="1" applyFill="1" applyBorder="1" applyProtection="1"/>
    <xf numFmtId="166" fontId="24" fillId="0" borderId="4" xfId="1" applyNumberFormat="1" applyFont="1" applyFill="1" applyBorder="1" applyProtection="1"/>
    <xf numFmtId="166" fontId="23" fillId="0" borderId="0" xfId="1" applyNumberFormat="1" applyFont="1" applyFill="1" applyBorder="1" applyProtection="1"/>
    <xf numFmtId="166" fontId="23" fillId="0" borderId="4" xfId="1" applyNumberFormat="1" applyFont="1" applyFill="1" applyBorder="1" applyProtection="1"/>
    <xf numFmtId="166" fontId="24" fillId="0" borderId="0" xfId="1" applyNumberFormat="1" applyFont="1" applyFill="1" applyBorder="1" applyProtection="1">
      <protection locked="0"/>
    </xf>
    <xf numFmtId="166" fontId="24" fillId="0" borderId="4" xfId="1" applyNumberFormat="1" applyFont="1" applyFill="1" applyBorder="1" applyProtection="1">
      <protection locked="0"/>
    </xf>
    <xf numFmtId="1" fontId="15" fillId="0" borderId="0" xfId="0" applyNumberFormat="1" applyFont="1" applyFill="1" applyBorder="1" applyProtection="1"/>
    <xf numFmtId="0" fontId="6" fillId="0" borderId="0" xfId="0" applyFont="1" applyFill="1" applyBorder="1" applyProtection="1"/>
    <xf numFmtId="166" fontId="3" fillId="9" borderId="10" xfId="1" applyNumberFormat="1" applyFont="1" applyFill="1" applyBorder="1" applyProtection="1"/>
    <xf numFmtId="166" fontId="4" fillId="9" borderId="9" xfId="1" applyNumberFormat="1" applyFont="1" applyFill="1" applyBorder="1" applyProtection="1"/>
    <xf numFmtId="166" fontId="3" fillId="14" borderId="10" xfId="1" applyNumberFormat="1" applyFont="1" applyFill="1" applyBorder="1" applyProtection="1"/>
    <xf numFmtId="166" fontId="4" fillId="14" borderId="9" xfId="1" applyNumberFormat="1" applyFont="1" applyFill="1" applyBorder="1" applyProtection="1"/>
    <xf numFmtId="166" fontId="43" fillId="10" borderId="4" xfId="1" applyNumberFormat="1" applyFont="1" applyFill="1" applyBorder="1" applyProtection="1">
      <protection locked="0"/>
    </xf>
    <xf numFmtId="166" fontId="43" fillId="10" borderId="9" xfId="1" applyNumberFormat="1" applyFont="1" applyFill="1" applyBorder="1" applyProtection="1">
      <protection locked="0"/>
    </xf>
    <xf numFmtId="166" fontId="13" fillId="0" borderId="7" xfId="1" applyNumberFormat="1" applyFont="1" applyBorder="1" applyAlignment="1" applyProtection="1">
      <alignment horizontal="center"/>
    </xf>
    <xf numFmtId="166" fontId="12" fillId="0" borderId="2" xfId="1" applyNumberFormat="1" applyFont="1" applyBorder="1" applyAlignment="1" applyProtection="1">
      <alignment horizontal="center"/>
    </xf>
    <xf numFmtId="166" fontId="11" fillId="0" borderId="0" xfId="1" applyNumberFormat="1" applyFont="1" applyBorder="1" applyAlignment="1" applyProtection="1">
      <alignment horizontal="center"/>
    </xf>
    <xf numFmtId="166" fontId="12" fillId="0" borderId="0" xfId="1" applyNumberFormat="1" applyFont="1" applyBorder="1" applyAlignment="1" applyProtection="1">
      <alignment horizontal="center"/>
    </xf>
    <xf numFmtId="164" fontId="30" fillId="15" borderId="0" xfId="2" applyNumberFormat="1" applyFont="1" applyFill="1" applyBorder="1" applyAlignment="1" applyProtection="1">
      <alignment horizontal="left" vertical="center"/>
      <protection locked="0"/>
    </xf>
    <xf numFmtId="164" fontId="30" fillId="15" borderId="0" xfId="2" applyNumberFormat="1" applyFont="1" applyFill="1" applyBorder="1" applyAlignment="1" applyProtection="1">
      <alignment horizontal="right" vertical="center"/>
      <protection locked="0"/>
    </xf>
    <xf numFmtId="165" fontId="32" fillId="0" borderId="0" xfId="2" applyNumberFormat="1" applyFont="1" applyFill="1" applyBorder="1" applyAlignment="1" applyProtection="1">
      <alignment horizontal="right" vertical="top" wrapText="1"/>
    </xf>
    <xf numFmtId="10" fontId="30" fillId="0" borderId="0" xfId="2" applyNumberFormat="1" applyFont="1" applyFill="1" applyBorder="1" applyAlignment="1" applyProtection="1">
      <alignment horizontal="right" vertical="center"/>
      <protection locked="0"/>
    </xf>
    <xf numFmtId="0" fontId="32" fillId="0" borderId="0" xfId="3" applyFont="1" applyBorder="1" applyAlignment="1" applyProtection="1">
      <alignment vertical="top"/>
    </xf>
    <xf numFmtId="10" fontId="30" fillId="0" borderId="0" xfId="2" applyNumberFormat="1" applyFont="1" applyFill="1" applyBorder="1" applyAlignment="1" applyProtection="1">
      <alignment vertical="top"/>
      <protection locked="0"/>
    </xf>
    <xf numFmtId="0" fontId="2" fillId="11" borderId="22" xfId="0" applyFont="1" applyFill="1" applyBorder="1" applyAlignment="1">
      <alignment horizontal="left" vertical="top" wrapText="1"/>
    </xf>
    <xf numFmtId="0" fontId="2" fillId="12" borderId="22" xfId="0" applyFont="1" applyFill="1" applyBorder="1" applyAlignment="1">
      <alignment horizontal="left" vertical="top" wrapText="1"/>
    </xf>
    <xf numFmtId="0" fontId="29" fillId="0" borderId="1" xfId="0" applyFont="1" applyBorder="1" applyAlignment="1">
      <alignment horizontal="center"/>
    </xf>
    <xf numFmtId="0" fontId="29" fillId="0" borderId="2" xfId="0" applyFont="1" applyBorder="1" applyAlignment="1">
      <alignment horizontal="center"/>
    </xf>
    <xf numFmtId="0" fontId="29" fillId="0" borderId="7" xfId="0" applyFont="1" applyBorder="1" applyAlignment="1">
      <alignment horizontal="center"/>
    </xf>
    <xf numFmtId="0" fontId="2" fillId="8" borderId="22" xfId="0" applyFont="1" applyFill="1" applyBorder="1" applyAlignment="1">
      <alignment horizontal="left" vertical="top" wrapText="1"/>
    </xf>
    <xf numFmtId="0" fontId="2" fillId="9" borderId="22" xfId="0" applyFont="1" applyFill="1" applyBorder="1" applyAlignment="1">
      <alignment horizontal="left" vertical="top" wrapText="1"/>
    </xf>
    <xf numFmtId="0" fontId="2" fillId="5" borderId="22" xfId="0" applyFont="1" applyFill="1" applyBorder="1" applyAlignment="1">
      <alignment horizontal="left" vertical="top" wrapText="1"/>
    </xf>
    <xf numFmtId="0" fontId="2" fillId="10" borderId="22" xfId="0" applyFont="1" applyFill="1" applyBorder="1" applyAlignment="1">
      <alignment horizontal="left" vertical="top" wrapText="1"/>
    </xf>
    <xf numFmtId="0" fontId="2" fillId="5" borderId="23" xfId="0" applyFont="1" applyFill="1" applyBorder="1" applyAlignment="1">
      <alignment horizontal="left" vertical="top" wrapText="1"/>
    </xf>
    <xf numFmtId="0" fontId="2" fillId="5" borderId="25" xfId="0" applyFont="1" applyFill="1" applyBorder="1" applyAlignment="1">
      <alignment horizontal="left" vertical="top" wrapText="1"/>
    </xf>
    <xf numFmtId="0" fontId="2" fillId="5" borderId="24" xfId="0" applyFont="1" applyFill="1" applyBorder="1" applyAlignment="1">
      <alignment horizontal="left" vertical="top" wrapText="1"/>
    </xf>
    <xf numFmtId="0" fontId="45" fillId="8" borderId="20" xfId="0" applyFont="1" applyFill="1" applyBorder="1" applyAlignment="1">
      <alignment horizontal="left" vertical="top" wrapText="1"/>
    </xf>
    <xf numFmtId="0" fontId="45" fillId="8" borderId="0" xfId="0" applyFont="1" applyFill="1" applyBorder="1" applyAlignment="1">
      <alignment horizontal="left" vertical="top" wrapText="1"/>
    </xf>
    <xf numFmtId="0" fontId="2" fillId="0" borderId="20"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0" xfId="0" applyFont="1" applyAlignment="1" applyProtection="1">
      <alignment horizontal="left" vertical="top" wrapText="1"/>
    </xf>
    <xf numFmtId="0" fontId="45" fillId="8" borderId="10" xfId="0" applyFont="1" applyFill="1" applyBorder="1" applyAlignment="1">
      <alignment horizontal="left" vertical="top" wrapText="1"/>
    </xf>
    <xf numFmtId="0" fontId="20" fillId="2" borderId="1" xfId="0" applyFont="1" applyFill="1" applyBorder="1" applyAlignment="1" applyProtection="1">
      <alignment horizontal="center" textRotation="90"/>
    </xf>
    <xf numFmtId="0" fontId="1" fillId="2" borderId="5" xfId="0" applyFont="1" applyFill="1" applyBorder="1" applyAlignment="1" applyProtection="1">
      <alignment horizontal="center" textRotation="90"/>
    </xf>
    <xf numFmtId="10" fontId="30" fillId="6" borderId="2" xfId="2" applyNumberFormat="1" applyFont="1" applyFill="1" applyBorder="1" applyAlignment="1" applyProtection="1">
      <alignment horizontal="left" vertical="center"/>
      <protection locked="0"/>
    </xf>
    <xf numFmtId="10" fontId="30" fillId="6" borderId="0" xfId="2" applyNumberFormat="1" applyFont="1" applyFill="1" applyBorder="1" applyAlignment="1" applyProtection="1">
      <alignment horizontal="left" vertical="center"/>
      <protection locked="0"/>
    </xf>
    <xf numFmtId="0" fontId="34" fillId="0" borderId="14" xfId="0" applyFont="1" applyFill="1" applyBorder="1" applyAlignment="1" applyProtection="1">
      <alignment horizontal="left" vertical="top" wrapText="1"/>
    </xf>
    <xf numFmtId="0" fontId="34" fillId="0" borderId="11" xfId="0" applyFont="1" applyFill="1" applyBorder="1" applyAlignment="1" applyProtection="1">
      <alignment horizontal="left" vertical="top" wrapText="1"/>
    </xf>
    <xf numFmtId="0" fontId="34" fillId="0" borderId="12" xfId="0" applyFont="1" applyFill="1" applyBorder="1" applyAlignment="1" applyProtection="1">
      <alignment horizontal="left" vertical="top" wrapText="1"/>
    </xf>
    <xf numFmtId="0" fontId="34" fillId="0" borderId="15" xfId="0" applyFont="1" applyFill="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34" fillId="0" borderId="13" xfId="0" applyFont="1" applyFill="1" applyBorder="1" applyAlignment="1" applyProtection="1">
      <alignment horizontal="left" vertical="top" wrapText="1"/>
    </xf>
    <xf numFmtId="0" fontId="34" fillId="0" borderId="16" xfId="0" applyFont="1" applyFill="1" applyBorder="1" applyAlignment="1" applyProtection="1">
      <alignment horizontal="left" vertical="top" wrapText="1"/>
    </xf>
    <xf numFmtId="0" fontId="34" fillId="0" borderId="17" xfId="0" applyFont="1" applyFill="1" applyBorder="1" applyAlignment="1" applyProtection="1">
      <alignment horizontal="left" vertical="top" wrapText="1"/>
    </xf>
    <xf numFmtId="0" fontId="34" fillId="0" borderId="18" xfId="0" applyFont="1" applyFill="1" applyBorder="1" applyAlignment="1" applyProtection="1">
      <alignment horizontal="left" vertical="top" wrapText="1"/>
    </xf>
    <xf numFmtId="0" fontId="45" fillId="9" borderId="20" xfId="0" applyFont="1" applyFill="1" applyBorder="1" applyAlignment="1">
      <alignment horizontal="left" vertical="top" wrapText="1"/>
    </xf>
    <xf numFmtId="0" fontId="45" fillId="9" borderId="0" xfId="0" applyFont="1" applyFill="1" applyBorder="1" applyAlignment="1">
      <alignment horizontal="left" vertical="top" wrapText="1"/>
    </xf>
    <xf numFmtId="0" fontId="45" fillId="9" borderId="10" xfId="0" applyFont="1" applyFill="1" applyBorder="1" applyAlignment="1">
      <alignment horizontal="left" vertical="top" wrapText="1"/>
    </xf>
    <xf numFmtId="0" fontId="15" fillId="2" borderId="5" xfId="0" applyFont="1" applyFill="1" applyBorder="1" applyAlignment="1" applyProtection="1">
      <alignment horizontal="center" textRotation="90"/>
    </xf>
    <xf numFmtId="0" fontId="34" fillId="0" borderId="14" xfId="0" applyFont="1" applyBorder="1" applyAlignment="1" applyProtection="1">
      <alignment horizontal="left" vertical="top" wrapText="1"/>
    </xf>
    <xf numFmtId="0" fontId="34" fillId="0" borderId="11" xfId="0" applyFont="1" applyBorder="1" applyAlignment="1" applyProtection="1">
      <alignment horizontal="left" vertical="top" wrapText="1"/>
    </xf>
    <xf numFmtId="0" fontId="34" fillId="0" borderId="12" xfId="0" applyFont="1" applyBorder="1" applyAlignment="1" applyProtection="1">
      <alignment horizontal="left" vertical="top" wrapText="1"/>
    </xf>
    <xf numFmtId="0" fontId="34" fillId="0" borderId="15"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34" fillId="0" borderId="13" xfId="0" applyFont="1" applyBorder="1" applyAlignment="1" applyProtection="1">
      <alignment horizontal="left" vertical="top" wrapText="1"/>
    </xf>
    <xf numFmtId="0" fontId="34" fillId="0" borderId="16" xfId="0" applyFont="1" applyBorder="1" applyAlignment="1" applyProtection="1">
      <alignment horizontal="left" vertical="top" wrapText="1"/>
    </xf>
    <xf numFmtId="0" fontId="34" fillId="0" borderId="17" xfId="0" applyFont="1" applyBorder="1" applyAlignment="1" applyProtection="1">
      <alignment horizontal="left" vertical="top" wrapText="1"/>
    </xf>
    <xf numFmtId="0" fontId="34" fillId="0" borderId="18" xfId="0" applyFont="1" applyBorder="1" applyAlignment="1" applyProtection="1">
      <alignment horizontal="left" vertical="top" wrapText="1"/>
    </xf>
    <xf numFmtId="0" fontId="45" fillId="5" borderId="20" xfId="0" applyFont="1" applyFill="1" applyBorder="1" applyAlignment="1">
      <alignment horizontal="left" vertical="top" wrapText="1"/>
    </xf>
    <xf numFmtId="0" fontId="45" fillId="5" borderId="0" xfId="0" applyFont="1" applyFill="1" applyBorder="1" applyAlignment="1">
      <alignment horizontal="left" vertical="top" wrapText="1"/>
    </xf>
    <xf numFmtId="0" fontId="2" fillId="0" borderId="0" xfId="3" applyFont="1" applyAlignment="1" applyProtection="1">
      <alignment horizontal="left" vertical="top" wrapText="1"/>
    </xf>
    <xf numFmtId="0" fontId="20" fillId="2" borderId="1" xfId="3" applyFont="1" applyFill="1" applyBorder="1" applyAlignment="1" applyProtection="1">
      <alignment horizontal="center" textRotation="90"/>
    </xf>
    <xf numFmtId="0" fontId="1" fillId="2" borderId="5" xfId="3" applyFont="1" applyFill="1" applyBorder="1" applyAlignment="1" applyProtection="1">
      <alignment horizontal="center" textRotation="90"/>
    </xf>
    <xf numFmtId="0" fontId="32" fillId="0" borderId="3" xfId="3" applyFont="1" applyFill="1" applyBorder="1" applyAlignment="1" applyProtection="1">
      <alignment horizontal="left" vertical="top" wrapText="1"/>
    </xf>
    <xf numFmtId="0" fontId="32" fillId="0" borderId="0" xfId="3" applyFont="1" applyFill="1" applyBorder="1" applyAlignment="1" applyProtection="1">
      <alignment horizontal="left" vertical="top" wrapText="1"/>
    </xf>
    <xf numFmtId="0" fontId="34" fillId="0" borderId="14" xfId="3" applyFont="1" applyBorder="1" applyAlignment="1" applyProtection="1">
      <alignment horizontal="left" vertical="top"/>
    </xf>
    <xf numFmtId="0" fontId="34" fillId="0" borderId="11" xfId="3" applyFont="1" applyBorder="1" applyAlignment="1" applyProtection="1">
      <alignment horizontal="left" vertical="top"/>
    </xf>
    <xf numFmtId="0" fontId="34" fillId="0" borderId="12" xfId="3" applyFont="1" applyBorder="1" applyAlignment="1" applyProtection="1">
      <alignment horizontal="left" vertical="top"/>
    </xf>
    <xf numFmtId="0" fontId="34" fillId="0" borderId="15" xfId="3" applyFont="1" applyBorder="1" applyAlignment="1" applyProtection="1">
      <alignment horizontal="left" vertical="top"/>
    </xf>
    <xf numFmtId="0" fontId="34" fillId="0" borderId="0" xfId="3" applyFont="1" applyBorder="1" applyAlignment="1" applyProtection="1">
      <alignment horizontal="left" vertical="top"/>
    </xf>
    <xf numFmtId="0" fontId="34" fillId="0" borderId="13" xfId="3" applyFont="1" applyBorder="1" applyAlignment="1" applyProtection="1">
      <alignment horizontal="left" vertical="top"/>
    </xf>
    <xf numFmtId="0" fontId="34" fillId="0" borderId="16" xfId="3" applyFont="1" applyBorder="1" applyAlignment="1" applyProtection="1">
      <alignment horizontal="left" vertical="top"/>
    </xf>
    <xf numFmtId="0" fontId="34" fillId="0" borderId="17" xfId="3" applyFont="1" applyBorder="1" applyAlignment="1" applyProtection="1">
      <alignment horizontal="left" vertical="top"/>
    </xf>
    <xf numFmtId="0" fontId="34" fillId="0" borderId="18" xfId="3" applyFont="1" applyBorder="1" applyAlignment="1" applyProtection="1">
      <alignment horizontal="left" vertical="top"/>
    </xf>
    <xf numFmtId="10" fontId="30" fillId="6" borderId="17" xfId="2" applyNumberFormat="1" applyFont="1" applyFill="1" applyBorder="1" applyAlignment="1" applyProtection="1">
      <alignment horizontal="left" vertical="center"/>
      <protection locked="0"/>
    </xf>
    <xf numFmtId="0" fontId="40" fillId="10" borderId="1" xfId="0" applyFont="1" applyFill="1" applyBorder="1" applyAlignment="1">
      <alignment horizontal="left" vertical="top" wrapText="1"/>
    </xf>
    <xf numFmtId="0" fontId="40" fillId="10" borderId="2" xfId="0" applyFont="1" applyFill="1" applyBorder="1" applyAlignment="1">
      <alignment horizontal="left" vertical="top" wrapText="1"/>
    </xf>
    <xf numFmtId="0" fontId="40" fillId="10" borderId="7" xfId="0" applyFont="1" applyFill="1" applyBorder="1" applyAlignment="1">
      <alignment horizontal="left" vertical="top" wrapText="1"/>
    </xf>
    <xf numFmtId="0" fontId="40" fillId="10" borderId="3" xfId="0" applyFont="1" applyFill="1" applyBorder="1" applyAlignment="1">
      <alignment horizontal="left" vertical="top" wrapText="1"/>
    </xf>
    <xf numFmtId="0" fontId="40" fillId="10" borderId="0" xfId="0" applyFont="1" applyFill="1" applyBorder="1" applyAlignment="1">
      <alignment horizontal="left" vertical="top" wrapText="1"/>
    </xf>
    <xf numFmtId="0" fontId="40" fillId="10" borderId="4" xfId="0" applyFont="1" applyFill="1" applyBorder="1" applyAlignment="1">
      <alignment horizontal="left" vertical="top" wrapText="1"/>
    </xf>
    <xf numFmtId="0" fontId="40" fillId="10" borderId="5" xfId="0" applyFont="1" applyFill="1" applyBorder="1" applyAlignment="1">
      <alignment horizontal="left" vertical="top" wrapText="1"/>
    </xf>
    <xf numFmtId="0" fontId="40" fillId="10" borderId="6" xfId="0" applyFont="1" applyFill="1" applyBorder="1" applyAlignment="1">
      <alignment horizontal="left" vertical="top" wrapText="1"/>
    </xf>
    <xf numFmtId="0" fontId="40" fillId="10" borderId="8" xfId="0" applyFont="1" applyFill="1" applyBorder="1" applyAlignment="1">
      <alignment horizontal="left" vertical="top" wrapText="1"/>
    </xf>
    <xf numFmtId="166" fontId="13" fillId="0" borderId="2" xfId="1" applyNumberFormat="1" applyFont="1" applyBorder="1" applyAlignment="1" applyProtection="1">
      <alignment horizontal="center"/>
    </xf>
    <xf numFmtId="166" fontId="13" fillId="0" borderId="7" xfId="1" applyNumberFormat="1" applyFont="1" applyBorder="1" applyAlignment="1" applyProtection="1">
      <alignment horizontal="center"/>
    </xf>
    <xf numFmtId="166" fontId="12" fillId="0" borderId="2" xfId="1" applyNumberFormat="1" applyFont="1" applyBorder="1" applyAlignment="1" applyProtection="1">
      <alignment horizontal="center"/>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3" xfId="0" applyFont="1" applyBorder="1" applyAlignment="1" applyProtection="1">
      <alignment horizontal="left" vertical="top" wrapText="1"/>
    </xf>
    <xf numFmtId="168" fontId="0" fillId="0" borderId="23" xfId="0" applyNumberFormat="1" applyBorder="1" applyAlignment="1" applyProtection="1">
      <alignment horizontal="center"/>
    </xf>
    <xf numFmtId="168" fontId="0" fillId="0" borderId="24" xfId="0" applyNumberFormat="1" applyBorder="1" applyAlignment="1" applyProtection="1">
      <alignment horizontal="center"/>
    </xf>
    <xf numFmtId="166" fontId="11" fillId="0" borderId="0" xfId="1" applyNumberFormat="1" applyFont="1" applyBorder="1" applyAlignment="1" applyProtection="1">
      <alignment horizontal="center"/>
    </xf>
    <xf numFmtId="10" fontId="30" fillId="6" borderId="0" xfId="0" applyNumberFormat="1" applyFont="1" applyFill="1" applyBorder="1" applyAlignment="1" applyProtection="1">
      <alignment horizontal="left"/>
    </xf>
    <xf numFmtId="0" fontId="30" fillId="6" borderId="0" xfId="0" applyFont="1" applyFill="1" applyBorder="1" applyAlignment="1" applyProtection="1">
      <alignment horizontal="left"/>
    </xf>
    <xf numFmtId="166" fontId="12" fillId="0" borderId="0" xfId="1" applyNumberFormat="1" applyFont="1" applyBorder="1" applyAlignment="1" applyProtection="1">
      <alignment horizontal="center"/>
    </xf>
    <xf numFmtId="0" fontId="40" fillId="11" borderId="1" xfId="0" applyFont="1" applyFill="1" applyBorder="1" applyAlignment="1">
      <alignment horizontal="left" vertical="top" wrapText="1"/>
    </xf>
    <xf numFmtId="0" fontId="40" fillId="11" borderId="2" xfId="0" applyFont="1" applyFill="1" applyBorder="1" applyAlignment="1">
      <alignment horizontal="left" vertical="top" wrapText="1"/>
    </xf>
    <xf numFmtId="0" fontId="40" fillId="11" borderId="3" xfId="0" applyFont="1" applyFill="1" applyBorder="1" applyAlignment="1">
      <alignment horizontal="left" vertical="top" wrapText="1"/>
    </xf>
    <xf numFmtId="0" fontId="40" fillId="11" borderId="0" xfId="0" applyFont="1" applyFill="1" applyBorder="1" applyAlignment="1">
      <alignment horizontal="left" vertical="top" wrapText="1"/>
    </xf>
    <xf numFmtId="0" fontId="40" fillId="11" borderId="5" xfId="0" applyFont="1" applyFill="1" applyBorder="1" applyAlignment="1">
      <alignment horizontal="left" vertical="top" wrapText="1"/>
    </xf>
    <xf numFmtId="0" fontId="40" fillId="11" borderId="6" xfId="0" applyFont="1" applyFill="1" applyBorder="1" applyAlignment="1">
      <alignment horizontal="left" vertical="top" wrapText="1"/>
    </xf>
    <xf numFmtId="0" fontId="40" fillId="11" borderId="7" xfId="0" applyFont="1" applyFill="1" applyBorder="1" applyAlignment="1">
      <alignment horizontal="left" vertical="top" wrapText="1"/>
    </xf>
    <xf numFmtId="0" fontId="40" fillId="11" borderId="4" xfId="0" applyFont="1" applyFill="1" applyBorder="1" applyAlignment="1">
      <alignment horizontal="left" vertical="top" wrapText="1"/>
    </xf>
    <xf numFmtId="0" fontId="40" fillId="11" borderId="8" xfId="0" applyFont="1" applyFill="1" applyBorder="1" applyAlignment="1">
      <alignment horizontal="left" vertical="top" wrapText="1"/>
    </xf>
    <xf numFmtId="166" fontId="11" fillId="0" borderId="2" xfId="1" applyNumberFormat="1" applyFont="1" applyBorder="1" applyAlignment="1" applyProtection="1">
      <alignment horizontal="center"/>
    </xf>
    <xf numFmtId="0" fontId="40" fillId="12" borderId="3" xfId="0" applyFont="1" applyFill="1" applyBorder="1" applyAlignment="1">
      <alignment horizontal="left" vertical="top" wrapText="1"/>
    </xf>
    <xf numFmtId="0" fontId="15" fillId="0" borderId="0" xfId="0" applyFont="1" applyBorder="1" applyAlignment="1" applyProtection="1">
      <alignment horizontal="right" vertical="center"/>
    </xf>
    <xf numFmtId="0" fontId="40" fillId="12" borderId="21" xfId="0" applyFont="1" applyFill="1" applyBorder="1" applyAlignment="1">
      <alignment horizontal="left" vertical="top" wrapText="1"/>
    </xf>
    <xf numFmtId="10" fontId="30" fillId="0" borderId="2" xfId="2" applyNumberFormat="1" applyFont="1" applyFill="1" applyBorder="1" applyAlignment="1" applyProtection="1">
      <alignment horizontal="left" vertical="center"/>
    </xf>
    <xf numFmtId="10" fontId="34" fillId="13" borderId="0" xfId="2" applyNumberFormat="1" applyFont="1" applyFill="1" applyBorder="1" applyAlignment="1" applyProtection="1">
      <alignment horizontal="left" vertical="center"/>
    </xf>
    <xf numFmtId="10" fontId="30" fillId="0" borderId="0" xfId="2" applyNumberFormat="1" applyFont="1" applyFill="1" applyBorder="1" applyAlignment="1" applyProtection="1">
      <alignment horizontal="left" vertical="center"/>
    </xf>
    <xf numFmtId="167" fontId="30" fillId="0" borderId="0" xfId="2" applyNumberFormat="1" applyFont="1" applyFill="1" applyBorder="1" applyAlignment="1" applyProtection="1">
      <alignment horizontal="left" vertical="center"/>
    </xf>
  </cellXfs>
  <cellStyles count="5">
    <cellStyle name="Currency" xfId="1" builtinId="4"/>
    <cellStyle name="Hyperlink" xfId="4" builtinId="8" customBuiltin="1"/>
    <cellStyle name="Normal" xfId="0" builtinId="0"/>
    <cellStyle name="Normal 2" xfId="3" xr:uid="{00000000-0005-0000-0000-000003000000}"/>
    <cellStyle name="Percent" xfId="2" builtinId="5"/>
  </cellStyles>
  <dxfs count="11">
    <dxf>
      <fill>
        <patternFill>
          <bgColor theme="9" tint="0.79998168889431442"/>
        </patternFill>
      </fill>
    </dxf>
    <dxf>
      <fill>
        <patternFill>
          <bgColor theme="7" tint="0.79998168889431442"/>
        </patternFill>
      </fill>
    </dxf>
    <dxf>
      <fill>
        <patternFill>
          <bgColor theme="6"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2" tint="-9.9948118533890809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E7E7"/>
      <color rgb="FFFFFFCC"/>
      <color rgb="FFFFFF66"/>
      <color rgb="FFFCD5C4"/>
      <color rgb="FFFBC6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illinoisedu-my.sharepoint.com/personal/bprogers_illinois_edu/Documents/Associate%20Director%20-%20Proposals/Templates/Budgets/WORKING%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General"/>
      <sheetName val="State of IL"/>
      <sheetName val="USDA Cap"/>
      <sheetName val="General - Cost Share"/>
      <sheetName val="Research or Instr UIC Component"/>
      <sheetName val="location tool"/>
    </sheetNames>
    <sheetDataSet>
      <sheetData sheetId="0" refreshError="1"/>
      <sheetData sheetId="1" refreshError="1"/>
      <sheetData sheetId="2" refreshError="1"/>
      <sheetData sheetId="3">
        <row r="4">
          <cell r="AE4">
            <v>0.3</v>
          </cell>
        </row>
        <row r="5">
          <cell r="AE5">
            <v>0.22</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servicerates.research.illinois.edu/"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www.obfs.uillinois.edu/government-costing/facilities-administrative/" TargetMode="External"/><Relationship Id="rId2" Type="http://schemas.openxmlformats.org/officeDocument/2006/relationships/hyperlink" Target="https://www.obfs.uillinois.edu/government-costing/fringe-benefit-rates/" TargetMode="External"/><Relationship Id="rId1" Type="http://schemas.openxmlformats.org/officeDocument/2006/relationships/hyperlink" Target="https://www.obfs.uillinois.edu/government-costing/fringe-benefit-rates/" TargetMode="External"/><Relationship Id="rId6" Type="http://schemas.openxmlformats.org/officeDocument/2006/relationships/hyperlink" Target="https://www.obfs.uillinois.edu/government-costing/facilities-administrative/" TargetMode="External"/><Relationship Id="rId5" Type="http://schemas.openxmlformats.org/officeDocument/2006/relationships/hyperlink" Target="https://www.obfs.uillinois.edu/government-costing/tuition-remission/" TargetMode="External"/><Relationship Id="rId10" Type="http://schemas.openxmlformats.org/officeDocument/2006/relationships/vmlDrawing" Target="../drawings/vmlDrawing2.vml"/><Relationship Id="rId4" Type="http://schemas.openxmlformats.org/officeDocument/2006/relationships/hyperlink" Target="https://www.obfs.uillinois.edu/government-costing/fringe-benefit-rat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obfs.uillinois.edu/government-costing/rate-schedules/urbana-champaign/"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www.obfs.uillinois.edu/government-costing/tuition-remission/" TargetMode="External"/><Relationship Id="rId2" Type="http://schemas.openxmlformats.org/officeDocument/2006/relationships/hyperlink" Target="https://www.obfs.uillinois.edu/government-costing/facilities-administrative/" TargetMode="External"/><Relationship Id="rId1" Type="http://schemas.openxmlformats.org/officeDocument/2006/relationships/hyperlink" Target="https://servicerates.research.illinois.edu/" TargetMode="External"/><Relationship Id="rId6" Type="http://schemas.openxmlformats.org/officeDocument/2006/relationships/hyperlink" Target="https://www.obfs.uillinois.edu/government-costing/fringe-benefit-rates/" TargetMode="External"/><Relationship Id="rId11" Type="http://schemas.openxmlformats.org/officeDocument/2006/relationships/vmlDrawing" Target="../drawings/vmlDrawing3.vml"/><Relationship Id="rId5" Type="http://schemas.openxmlformats.org/officeDocument/2006/relationships/hyperlink" Target="https://www.obfs.uillinois.edu/government-costing/fringe-benefit-rates/" TargetMode="External"/><Relationship Id="rId10" Type="http://schemas.openxmlformats.org/officeDocument/2006/relationships/printerSettings" Target="../printerSettings/printerSettings3.bin"/><Relationship Id="rId4" Type="http://schemas.openxmlformats.org/officeDocument/2006/relationships/hyperlink" Target="https://www.obfs.uillinois.edu/government-costing/fringe-benefit-rates/" TargetMode="External"/><Relationship Id="rId9" Type="http://schemas.openxmlformats.org/officeDocument/2006/relationships/hyperlink" Target="https://www.obfs.uillinois.edu/government-costing/rate-schedules/urbana-champaig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obfs.uillinois.edu/government-costing/facilities-administrative/"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www.obfs.uillinois.edu/government-costing/facilities-administrative/" TargetMode="External"/><Relationship Id="rId2" Type="http://schemas.openxmlformats.org/officeDocument/2006/relationships/hyperlink" Target="https://www.obfs.uillinois.edu/government-costing/tuition-remission/" TargetMode="External"/><Relationship Id="rId1" Type="http://schemas.openxmlformats.org/officeDocument/2006/relationships/hyperlink" Target="https://servicerates.research.illinois.edu/" TargetMode="External"/><Relationship Id="rId6" Type="http://schemas.openxmlformats.org/officeDocument/2006/relationships/hyperlink" Target="https://www.obfs.uillinois.edu/government-costing/fringe-benefit-rates/" TargetMode="External"/><Relationship Id="rId5" Type="http://schemas.openxmlformats.org/officeDocument/2006/relationships/hyperlink" Target="https://www.obfs.uillinois.edu/government-costing/fringe-benefit-rates/" TargetMode="External"/><Relationship Id="rId10" Type="http://schemas.openxmlformats.org/officeDocument/2006/relationships/vmlDrawing" Target="../drawings/vmlDrawing4.vml"/><Relationship Id="rId4" Type="http://schemas.openxmlformats.org/officeDocument/2006/relationships/hyperlink" Target="https://www.obfs.uillinois.edu/government-costing/fringe-benefit-rates/"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obfs.uillinois.edu/government-costing/facilities-administrative/"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www.obfs.uillinois.edu/government-costing/facilities-administrative/" TargetMode="External"/><Relationship Id="rId2" Type="http://schemas.openxmlformats.org/officeDocument/2006/relationships/hyperlink" Target="https://www.obfs.uillinois.edu/government-costing/tuition-remission/" TargetMode="External"/><Relationship Id="rId1" Type="http://schemas.openxmlformats.org/officeDocument/2006/relationships/hyperlink" Target="https://servicerates.research.illinois.edu/" TargetMode="External"/><Relationship Id="rId6" Type="http://schemas.openxmlformats.org/officeDocument/2006/relationships/hyperlink" Target="https://www.obfs.uillinois.edu/government-costing/fringe-benefit-rates/" TargetMode="External"/><Relationship Id="rId5" Type="http://schemas.openxmlformats.org/officeDocument/2006/relationships/hyperlink" Target="https://www.obfs.uillinois.edu/government-costing/fringe-benefit-rates/" TargetMode="External"/><Relationship Id="rId10" Type="http://schemas.openxmlformats.org/officeDocument/2006/relationships/vmlDrawing" Target="../drawings/vmlDrawing5.vml"/><Relationship Id="rId4" Type="http://schemas.openxmlformats.org/officeDocument/2006/relationships/hyperlink" Target="https://www.obfs.uillinois.edu/government-costing/fringe-benefit-rates/"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obfs.uillinois.edu/government-costing/facilities-administrative/"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www.obfs.uillinois.edu/government-costing/facilities-administrative/" TargetMode="External"/><Relationship Id="rId12" Type="http://schemas.openxmlformats.org/officeDocument/2006/relationships/comments" Target="../comments1.xml"/><Relationship Id="rId2" Type="http://schemas.openxmlformats.org/officeDocument/2006/relationships/hyperlink" Target="https://www.obfs.uillinois.edu/government-costing/fringe-benefit-rates/" TargetMode="External"/><Relationship Id="rId1" Type="http://schemas.openxmlformats.org/officeDocument/2006/relationships/hyperlink" Target="https://servicerates.research.illinois.edu/" TargetMode="External"/><Relationship Id="rId6" Type="http://schemas.openxmlformats.org/officeDocument/2006/relationships/hyperlink" Target="https://www.obfs.uillinois.edu/government-costing/tuition-remission/" TargetMode="External"/><Relationship Id="rId11" Type="http://schemas.openxmlformats.org/officeDocument/2006/relationships/vmlDrawing" Target="../drawings/vmlDrawing7.vml"/><Relationship Id="rId5" Type="http://schemas.openxmlformats.org/officeDocument/2006/relationships/hyperlink" Target="https://www.obfs.uillinois.edu/government-costing/fringe-benefit-rates/" TargetMode="External"/><Relationship Id="rId10" Type="http://schemas.openxmlformats.org/officeDocument/2006/relationships/vmlDrawing" Target="../drawings/vmlDrawing6.vml"/><Relationship Id="rId4" Type="http://schemas.openxmlformats.org/officeDocument/2006/relationships/hyperlink" Target="https://www.obfs.uillinois.edu/government-costing/fringe-benefit-rates/"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servicerates.research.illinois.edu/" TargetMode="External"/><Relationship Id="rId2" Type="http://schemas.openxmlformats.org/officeDocument/2006/relationships/hyperlink" Target="https://www.obfs.uillinois.edu/government-costing/fringe-benefit-rates/" TargetMode="External"/><Relationship Id="rId1" Type="http://schemas.openxmlformats.org/officeDocument/2006/relationships/hyperlink" Target="https://www.obfs.uillinois.edu/government-costing/facilities-administrative/" TargetMode="External"/><Relationship Id="rId6" Type="http://schemas.openxmlformats.org/officeDocument/2006/relationships/hyperlink" Target="https://www.obfs.uillinois.edu/government-costing/tuition-remission/" TargetMode="External"/><Relationship Id="rId11" Type="http://schemas.openxmlformats.org/officeDocument/2006/relationships/comments" Target="../comments2.xml"/><Relationship Id="rId5" Type="http://schemas.openxmlformats.org/officeDocument/2006/relationships/hyperlink" Target="https://www.obfs.uillinois.edu/government-costing/fringe-benefit-rates/" TargetMode="External"/><Relationship Id="rId10" Type="http://schemas.openxmlformats.org/officeDocument/2006/relationships/vmlDrawing" Target="../drawings/vmlDrawing9.vml"/><Relationship Id="rId4" Type="http://schemas.openxmlformats.org/officeDocument/2006/relationships/hyperlink" Target="https://www.obfs.uillinois.edu/government-costing/fringe-benefit-rates/" TargetMode="External"/><Relationship Id="rId9"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8.bin"/><Relationship Id="rId1" Type="http://schemas.openxmlformats.org/officeDocument/2006/relationships/hyperlink" Target="https://servicerates.research.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F9"/>
  <sheetViews>
    <sheetView showGridLines="0" zoomScale="130" zoomScaleNormal="130" workbookViewId="0">
      <selection activeCell="B2" sqref="B2:F2"/>
    </sheetView>
  </sheetViews>
  <sheetFormatPr baseColWidth="10" defaultColWidth="8.83203125" defaultRowHeight="13" x14ac:dyDescent="0.15"/>
  <cols>
    <col min="1" max="1" width="0.6640625" customWidth="1"/>
    <col min="2" max="2" width="19.83203125" customWidth="1"/>
    <col min="3" max="3" width="65.1640625" style="271" customWidth="1"/>
    <col min="4" max="5" width="9.5" style="271" customWidth="1"/>
    <col min="6" max="6" width="8.1640625" style="271" customWidth="1"/>
    <col min="7" max="7" width="9.33203125" customWidth="1"/>
  </cols>
  <sheetData>
    <row r="1" spans="2:6" ht="3.75" customHeight="1" thickBot="1" x14ac:dyDescent="0.2"/>
    <row r="2" spans="2:6" ht="17" thickBot="1" x14ac:dyDescent="0.25">
      <c r="B2" s="431" t="s">
        <v>149</v>
      </c>
      <c r="C2" s="432"/>
      <c r="D2" s="432"/>
      <c r="E2" s="432"/>
      <c r="F2" s="433"/>
    </row>
    <row r="3" spans="2:6" ht="42" customHeight="1" thickBot="1" x14ac:dyDescent="0.2">
      <c r="B3" s="272" t="s">
        <v>88</v>
      </c>
      <c r="C3" s="434" t="s">
        <v>140</v>
      </c>
      <c r="D3" s="434"/>
      <c r="E3" s="434"/>
      <c r="F3" s="434"/>
    </row>
    <row r="4" spans="2:6" ht="52.5" customHeight="1" thickBot="1" x14ac:dyDescent="0.2">
      <c r="B4" s="273" t="s">
        <v>138</v>
      </c>
      <c r="C4" s="435" t="s">
        <v>144</v>
      </c>
      <c r="D4" s="435"/>
      <c r="E4" s="435"/>
      <c r="F4" s="435"/>
    </row>
    <row r="5" spans="2:6" ht="54.75" customHeight="1" thickBot="1" x14ac:dyDescent="0.2">
      <c r="B5" s="274" t="s">
        <v>136</v>
      </c>
      <c r="C5" s="436" t="s">
        <v>147</v>
      </c>
      <c r="D5" s="436"/>
      <c r="E5" s="436"/>
      <c r="F5" s="436"/>
    </row>
    <row r="6" spans="2:6" ht="54.75" customHeight="1" thickBot="1" x14ac:dyDescent="0.2">
      <c r="B6" s="274" t="s">
        <v>137</v>
      </c>
      <c r="C6" s="438" t="s">
        <v>148</v>
      </c>
      <c r="D6" s="439"/>
      <c r="E6" s="439"/>
      <c r="F6" s="440"/>
    </row>
    <row r="7" spans="2:6" ht="42.75" customHeight="1" thickBot="1" x14ac:dyDescent="0.2">
      <c r="B7" s="275" t="s">
        <v>50</v>
      </c>
      <c r="C7" s="437" t="s">
        <v>139</v>
      </c>
      <c r="D7" s="437"/>
      <c r="E7" s="437"/>
      <c r="F7" s="437"/>
    </row>
    <row r="8" spans="2:6" ht="92.25" customHeight="1" thickBot="1" x14ac:dyDescent="0.2">
      <c r="B8" s="276" t="s">
        <v>89</v>
      </c>
      <c r="C8" s="429" t="s">
        <v>141</v>
      </c>
      <c r="D8" s="429"/>
      <c r="E8" s="429"/>
      <c r="F8" s="429"/>
    </row>
    <row r="9" spans="2:6" ht="54" customHeight="1" thickBot="1" x14ac:dyDescent="0.2">
      <c r="B9" s="277" t="s">
        <v>142</v>
      </c>
      <c r="C9" s="430" t="s">
        <v>143</v>
      </c>
      <c r="D9" s="430"/>
      <c r="E9" s="430"/>
      <c r="F9" s="430"/>
    </row>
  </sheetData>
  <mergeCells count="8">
    <mergeCell ref="C8:F8"/>
    <mergeCell ref="C9:F9"/>
    <mergeCell ref="B2:F2"/>
    <mergeCell ref="C3:F3"/>
    <mergeCell ref="C4:F4"/>
    <mergeCell ref="C5:F5"/>
    <mergeCell ref="C7:F7"/>
    <mergeCell ref="C6:F6"/>
  </mergeCells>
  <hyperlinks>
    <hyperlink ref="B4" location="'State of IL - GOMB'!A1" display="State of IL - GOMB" xr:uid="{00000000-0004-0000-0000-000000000000}"/>
    <hyperlink ref="B5" location="'USDA-NIFA 30%'!A1" display="USDA-NIFA 30%" xr:uid="{00000000-0004-0000-0000-000001000000}"/>
    <hyperlink ref="B7" location="'Cost Share'!A1" display="Cost Share" xr:uid="{00000000-0004-0000-0000-000002000000}"/>
    <hyperlink ref="B3" location="General!A1" display="General" xr:uid="{00000000-0004-0000-0000-000003000000}"/>
    <hyperlink ref="B8" location="'UIC Component'!A1" display="UIC Component" xr:uid="{00000000-0004-0000-0000-000004000000}"/>
    <hyperlink ref="B9" location="'location tool'!A1" display="location tool" xr:uid="{00000000-0004-0000-0000-000005000000}"/>
    <hyperlink ref="B6" location="'USDA-APHIS 15%'!A1" display="USDA-APHIS 15%" xr:uid="{00000000-0004-0000-0000-000006000000}"/>
  </hyperlinks>
  <pageMargins left="0.7" right="0.7" top="0.75" bottom="0.75" header="0.3" footer="0.3"/>
  <pageSetup orientation="landscape" horizontalDpi="1200" verticalDpi="1200" r:id="rId1"/>
  <headerFooter>
    <oddHeader>&amp;L&amp;G&amp;C&amp;"Arial,Bold"&amp;12SPA Budget Template - FY20&amp;RPage &amp;P of &amp;N</oddHeader>
    <oddFooter>&amp;LSPA v.20190802&amp;C&amp;A&amp;RLast Updated: &amp;D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pageSetUpPr fitToPage="1"/>
  </sheetPr>
  <dimension ref="A1:AY160"/>
  <sheetViews>
    <sheetView showGridLines="0" tabSelected="1" zoomScale="115" zoomScaleNormal="115" workbookViewId="0">
      <pane ySplit="10" topLeftCell="A11" activePane="bottomLeft" state="frozen"/>
      <selection pane="bottomLeft" activeCell="A5" sqref="A5:E10"/>
    </sheetView>
  </sheetViews>
  <sheetFormatPr baseColWidth="10" defaultColWidth="9.1640625" defaultRowHeight="13" x14ac:dyDescent="0.15"/>
  <cols>
    <col min="1" max="1" width="4.83203125" style="21" customWidth="1"/>
    <col min="2" max="2" width="15.6640625" style="218" customWidth="1"/>
    <col min="3" max="3" width="7" style="168" customWidth="1"/>
    <col min="4" max="4" width="7.83203125" style="168" customWidth="1"/>
    <col min="5" max="5" width="12.83203125" style="136" customWidth="1"/>
    <col min="6" max="9" width="13.33203125" style="16" customWidth="1"/>
    <col min="10" max="10" width="13.33203125" style="63" customWidth="1"/>
    <col min="11" max="11" width="0.83203125" style="14" customWidth="1"/>
    <col min="12" max="12" width="104.83203125" style="14" customWidth="1"/>
    <col min="13" max="13" width="9.1640625" style="14" customWidth="1"/>
    <col min="14" max="18" width="9.1640625" style="14"/>
    <col min="19" max="19" width="104.83203125" style="14" customWidth="1"/>
    <col min="20" max="25" width="9.1640625" style="14"/>
    <col min="26" max="26" width="12" style="14" customWidth="1"/>
    <col min="27" max="16384" width="9.1640625" style="14"/>
  </cols>
  <sheetData>
    <row r="1" spans="1:51" x14ac:dyDescent="0.15">
      <c r="A1" s="191" t="s">
        <v>19</v>
      </c>
      <c r="B1" s="192"/>
      <c r="C1" s="449" t="s">
        <v>68</v>
      </c>
      <c r="D1" s="449"/>
      <c r="E1" s="449"/>
      <c r="F1" s="291" t="s">
        <v>10</v>
      </c>
      <c r="G1" s="194"/>
      <c r="H1" s="194"/>
      <c r="I1" s="194"/>
      <c r="J1" s="195">
        <f>IF(AND($C$1=$Z$4,$C$2=$AA$3),$AA$4,IF(AND($C$1=$Z$4,$C$2=$AB$3),$AB$4,IF(AND($C$1=$Z$5,$C$2=$AA$3),$AA$5,IF(AND($C$1=$Z$5,$C$2=$AB$3),$AB$5,IF(AND($C$1=$Z$6,$C$2=$AA$3),$AA$6,IF(AND($C$1=$Z$6,$C$2=$AB$3),$AB$6,IF($C$1=$Z$7,$AA$7,IF($C$1=$Z$8,$AA$8,IF(AND($C$1=$Z$9,$C$2=$AA$3),$AA$4,IF(AND($C$1=$Z$9,$C$2=$AB$3),$AB$4,"TBD"))))))))))</f>
        <v>0.58599999999999997</v>
      </c>
      <c r="K1" s="264"/>
      <c r="L1" s="441" t="s">
        <v>94</v>
      </c>
      <c r="N1" s="264"/>
      <c r="O1" s="264"/>
      <c r="P1" s="12"/>
    </row>
    <row r="2" spans="1:51" x14ac:dyDescent="0.15">
      <c r="A2" s="196" t="s">
        <v>18</v>
      </c>
      <c r="B2" s="197"/>
      <c r="C2" s="450" t="s">
        <v>15</v>
      </c>
      <c r="D2" s="450"/>
      <c r="E2" s="450"/>
      <c r="F2" s="292" t="s">
        <v>74</v>
      </c>
      <c r="G2" s="197"/>
      <c r="H2" s="197"/>
      <c r="I2" s="197"/>
      <c r="J2" s="199" t="str">
        <f>IF($C$1=$Z$4,$AD$4,IF($C$1=Z5,$AD$4,IF($C$1=Z6,$AD$4, IF($C$1=Z9,$AD$4,IF($C$1=$Z$7,$AD$5,IF($C$1=$Z$8,$AD$5,$AD$4))))))</f>
        <v>MTDC</v>
      </c>
      <c r="K2" s="265"/>
      <c r="L2" s="442"/>
      <c r="N2" s="265"/>
      <c r="O2" s="265"/>
      <c r="P2" s="12"/>
    </row>
    <row r="3" spans="1:51" x14ac:dyDescent="0.15">
      <c r="A3" s="196" t="s">
        <v>37</v>
      </c>
      <c r="B3" s="197"/>
      <c r="C3" s="450" t="s">
        <v>28</v>
      </c>
      <c r="D3" s="450"/>
      <c r="E3" s="450"/>
      <c r="F3" s="292" t="s">
        <v>11</v>
      </c>
      <c r="G3" s="200"/>
      <c r="H3" s="200"/>
      <c r="I3" s="200"/>
      <c r="J3" s="199">
        <v>0.64</v>
      </c>
      <c r="K3" s="265"/>
      <c r="L3" s="442"/>
      <c r="N3" s="265"/>
      <c r="O3" s="265"/>
      <c r="P3" s="12"/>
      <c r="Z3" s="17"/>
      <c r="AA3" s="14" t="s">
        <v>15</v>
      </c>
      <c r="AB3" s="14" t="s">
        <v>16</v>
      </c>
      <c r="AD3" s="168" t="s">
        <v>27</v>
      </c>
    </row>
    <row r="4" spans="1:51" ht="12" customHeight="1" thickBot="1" x14ac:dyDescent="0.2">
      <c r="A4" s="196" t="s">
        <v>20</v>
      </c>
      <c r="B4" s="197"/>
      <c r="C4" s="450">
        <f>$J$1</f>
        <v>0.58599999999999997</v>
      </c>
      <c r="D4" s="450"/>
      <c r="E4" s="450"/>
      <c r="F4" s="292" t="s">
        <v>12</v>
      </c>
      <c r="G4" s="200"/>
      <c r="H4" s="200"/>
      <c r="I4" s="200"/>
      <c r="J4" s="199">
        <v>0.36930000000000002</v>
      </c>
      <c r="K4" s="265"/>
      <c r="L4" s="442"/>
      <c r="N4" s="265"/>
      <c r="O4" s="265"/>
      <c r="P4" s="12"/>
      <c r="Z4" s="14" t="s">
        <v>68</v>
      </c>
      <c r="AA4" s="19">
        <v>0.58599999999999997</v>
      </c>
      <c r="AB4" s="19">
        <v>0.26</v>
      </c>
      <c r="AD4" s="20" t="s">
        <v>28</v>
      </c>
    </row>
    <row r="5" spans="1:51" ht="12" customHeight="1" x14ac:dyDescent="0.15">
      <c r="A5" s="451" t="s">
        <v>129</v>
      </c>
      <c r="B5" s="452"/>
      <c r="C5" s="452"/>
      <c r="D5" s="452"/>
      <c r="E5" s="453"/>
      <c r="F5" s="292" t="s">
        <v>47</v>
      </c>
      <c r="G5" s="200"/>
      <c r="H5" s="200"/>
      <c r="I5" s="200"/>
      <c r="J5" s="199">
        <v>8.3400000000000002E-2</v>
      </c>
      <c r="K5" s="265"/>
      <c r="L5" s="442"/>
      <c r="N5" s="265"/>
      <c r="O5" s="265"/>
      <c r="P5" s="12"/>
      <c r="Z5" s="14" t="s">
        <v>69</v>
      </c>
      <c r="AA5" s="19">
        <v>0.45800000000000002</v>
      </c>
      <c r="AB5" s="19">
        <v>0.26</v>
      </c>
      <c r="AD5" s="20" t="s">
        <v>29</v>
      </c>
    </row>
    <row r="6" spans="1:51" ht="11.25" customHeight="1" x14ac:dyDescent="0.15">
      <c r="A6" s="454"/>
      <c r="B6" s="455"/>
      <c r="C6" s="455"/>
      <c r="D6" s="455"/>
      <c r="E6" s="456"/>
      <c r="F6" s="292" t="s">
        <v>51</v>
      </c>
      <c r="G6" s="200"/>
      <c r="H6" s="200"/>
      <c r="I6" s="200"/>
      <c r="J6" s="201">
        <v>1E-3</v>
      </c>
      <c r="K6" s="265"/>
      <c r="L6" s="442"/>
      <c r="N6" s="265"/>
      <c r="O6" s="265"/>
      <c r="P6" s="12"/>
      <c r="Z6" s="14" t="s">
        <v>17</v>
      </c>
      <c r="AA6" s="19">
        <v>0.31900000000000001</v>
      </c>
      <c r="AB6" s="19">
        <v>0.23599999999999999</v>
      </c>
      <c r="AD6" s="20" t="s">
        <v>70</v>
      </c>
    </row>
    <row r="7" spans="1:51" ht="12" customHeight="1" x14ac:dyDescent="0.15">
      <c r="A7" s="454"/>
      <c r="B7" s="455"/>
      <c r="C7" s="455"/>
      <c r="D7" s="455"/>
      <c r="E7" s="456"/>
      <c r="F7" s="292" t="s">
        <v>48</v>
      </c>
      <c r="G7" s="200"/>
      <c r="H7" s="200"/>
      <c r="I7" s="200"/>
      <c r="J7" s="199">
        <v>7.7499999999999999E-2</v>
      </c>
      <c r="K7" s="265"/>
      <c r="L7" s="442"/>
      <c r="N7" s="265"/>
      <c r="O7" s="265"/>
      <c r="P7" s="12"/>
      <c r="Z7" s="185" t="s">
        <v>71</v>
      </c>
      <c r="AA7" s="186">
        <v>0</v>
      </c>
      <c r="AB7" s="186"/>
    </row>
    <row r="8" spans="1:51" ht="11.25" customHeight="1" x14ac:dyDescent="0.15">
      <c r="A8" s="454"/>
      <c r="B8" s="455"/>
      <c r="C8" s="455"/>
      <c r="D8" s="455"/>
      <c r="E8" s="456"/>
      <c r="F8" s="293" t="s">
        <v>40</v>
      </c>
      <c r="G8" s="200"/>
      <c r="H8" s="200"/>
      <c r="I8" s="200"/>
      <c r="J8" s="199">
        <v>0.03</v>
      </c>
      <c r="K8" s="265"/>
      <c r="L8" s="442"/>
      <c r="N8" s="265"/>
      <c r="O8" s="265"/>
      <c r="P8" s="12"/>
      <c r="Z8" s="185" t="s">
        <v>72</v>
      </c>
      <c r="AA8" s="186">
        <v>0.26</v>
      </c>
      <c r="AB8" s="186"/>
    </row>
    <row r="9" spans="1:51" ht="10" customHeight="1" x14ac:dyDescent="0.15">
      <c r="A9" s="454"/>
      <c r="B9" s="455"/>
      <c r="C9" s="455"/>
      <c r="D9" s="455"/>
      <c r="E9" s="456"/>
      <c r="F9" s="293" t="s">
        <v>41</v>
      </c>
      <c r="G9" s="259"/>
      <c r="H9" s="256"/>
      <c r="I9" s="268"/>
      <c r="J9" s="199">
        <v>0.04</v>
      </c>
      <c r="K9" s="265"/>
      <c r="L9" s="442"/>
      <c r="N9" s="265"/>
      <c r="O9" s="265"/>
      <c r="P9" s="12"/>
      <c r="Z9" s="185" t="s">
        <v>73</v>
      </c>
      <c r="AA9" s="186"/>
      <c r="AB9" s="186"/>
    </row>
    <row r="10" spans="1:51" ht="14" thickBot="1" x14ac:dyDescent="0.2">
      <c r="A10" s="457"/>
      <c r="B10" s="458"/>
      <c r="C10" s="458"/>
      <c r="D10" s="458"/>
      <c r="E10" s="459"/>
      <c r="F10" s="12"/>
      <c r="G10" s="12"/>
      <c r="H10" s="12"/>
      <c r="I10" s="12"/>
      <c r="J10" s="351"/>
      <c r="K10" s="266"/>
      <c r="L10" s="446"/>
      <c r="N10" s="266"/>
      <c r="O10" s="266"/>
      <c r="P10" s="12"/>
      <c r="AA10" s="19"/>
      <c r="AB10" s="19"/>
    </row>
    <row r="11" spans="1:51" s="24" customFormat="1" ht="15" customHeight="1" x14ac:dyDescent="0.15">
      <c r="A11" s="297"/>
      <c r="B11" s="89"/>
      <c r="C11" s="89"/>
      <c r="D11" s="89"/>
      <c r="E11" s="296" t="s">
        <v>83</v>
      </c>
      <c r="F11" s="352" t="s">
        <v>84</v>
      </c>
      <c r="G11" s="352" t="s">
        <v>85</v>
      </c>
      <c r="H11" s="352" t="s">
        <v>86</v>
      </c>
      <c r="I11" s="352" t="s">
        <v>87</v>
      </c>
      <c r="J11" s="353" t="s">
        <v>0</v>
      </c>
      <c r="K11" s="14"/>
      <c r="L11" s="443" t="str">
        <f ca="1">IF(ISNUMBER(SEARCH("Period 5",I11)),INDIRECT("S156"),"")</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c r="M11" s="14"/>
      <c r="N11" s="14"/>
      <c r="O11" s="14"/>
      <c r="P11" s="14"/>
      <c r="Q11" s="14"/>
      <c r="R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row>
    <row r="12" spans="1:51" s="24" customFormat="1" ht="15" customHeight="1" x14ac:dyDescent="0.15">
      <c r="A12" s="25" t="s">
        <v>1</v>
      </c>
      <c r="B12" s="209" t="s">
        <v>107</v>
      </c>
      <c r="C12" s="89"/>
      <c r="D12" s="89"/>
      <c r="E12" s="89"/>
      <c r="F12" s="89"/>
      <c r="G12" s="89"/>
      <c r="H12" s="89"/>
      <c r="I12" s="89"/>
      <c r="J12" s="298"/>
      <c r="K12" s="14"/>
      <c r="L12" s="444"/>
      <c r="M12" s="14"/>
      <c r="N12" s="14"/>
      <c r="O12" s="14"/>
      <c r="P12" s="14"/>
      <c r="Q12" s="14"/>
      <c r="R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row>
    <row r="13" spans="1:51" ht="12.75" customHeight="1" x14ac:dyDescent="0.15">
      <c r="A13" s="96"/>
      <c r="B13" s="187" t="s">
        <v>82</v>
      </c>
      <c r="C13" s="207" t="s">
        <v>21</v>
      </c>
      <c r="D13" s="28"/>
      <c r="E13" s="1">
        <v>0</v>
      </c>
      <c r="F13" s="2">
        <f>ROUND(E13*(1+$J$8), 0)</f>
        <v>0</v>
      </c>
      <c r="G13" s="2">
        <f>ROUND(F13*(1+$J$8), 0)</f>
        <v>0</v>
      </c>
      <c r="H13" s="2">
        <f>ROUND(G13*(1+$J$8), 0)</f>
        <v>0</v>
      </c>
      <c r="I13" s="2">
        <f>ROUND(H13*(1+$J$8), 0)</f>
        <v>0</v>
      </c>
      <c r="J13" s="29">
        <f t="shared" ref="J13:J24" si="0">SUM(E13:I13)</f>
        <v>0</v>
      </c>
      <c r="K13" s="30"/>
      <c r="L13" s="445"/>
    </row>
    <row r="14" spans="1:51" ht="12.75" customHeight="1" x14ac:dyDescent="0.15">
      <c r="A14" s="25"/>
      <c r="B14" s="284"/>
      <c r="C14" s="190" t="s">
        <v>22</v>
      </c>
      <c r="D14" s="189">
        <f>$J$4</f>
        <v>0.36930000000000002</v>
      </c>
      <c r="E14" s="224">
        <f>E13*$D14</f>
        <v>0</v>
      </c>
      <c r="F14" s="224">
        <f t="shared" ref="F14:I14" si="1">F13*$D14</f>
        <v>0</v>
      </c>
      <c r="G14" s="224">
        <f t="shared" si="1"/>
        <v>0</v>
      </c>
      <c r="H14" s="224">
        <f t="shared" si="1"/>
        <v>0</v>
      </c>
      <c r="I14" s="224">
        <f t="shared" si="1"/>
        <v>0</v>
      </c>
      <c r="J14" s="225">
        <f t="shared" si="0"/>
        <v>0</v>
      </c>
      <c r="K14" s="30"/>
      <c r="L14" s="445"/>
    </row>
    <row r="15" spans="1:51" ht="12.75" customHeight="1" x14ac:dyDescent="0.15">
      <c r="A15" s="25"/>
      <c r="B15" s="187" t="s">
        <v>78</v>
      </c>
      <c r="C15" s="207" t="s">
        <v>21</v>
      </c>
      <c r="D15" s="28"/>
      <c r="E15" s="2">
        <v>0</v>
      </c>
      <c r="F15" s="2">
        <f>ROUND(E15*(1+$J$8), 0)</f>
        <v>0</v>
      </c>
      <c r="G15" s="2">
        <f>ROUND(F15*(1+$J$8), 0)</f>
        <v>0</v>
      </c>
      <c r="H15" s="2">
        <f>ROUND(G15*(1+$J$8), 0)</f>
        <v>0</v>
      </c>
      <c r="I15" s="2">
        <f>ROUND(H15*(1+$J$8), 0)</f>
        <v>0</v>
      </c>
      <c r="J15" s="29">
        <f t="shared" si="0"/>
        <v>0</v>
      </c>
      <c r="K15" s="30"/>
      <c r="L15" s="445"/>
    </row>
    <row r="16" spans="1:51" ht="12.75" customHeight="1" x14ac:dyDescent="0.15">
      <c r="A16" s="25"/>
      <c r="B16" s="284"/>
      <c r="C16" s="190" t="s">
        <v>22</v>
      </c>
      <c r="D16" s="189">
        <f>$J$4</f>
        <v>0.36930000000000002</v>
      </c>
      <c r="E16" s="224">
        <f>E15*$D16</f>
        <v>0</v>
      </c>
      <c r="F16" s="224">
        <f t="shared" ref="F16" si="2">F15*$D16</f>
        <v>0</v>
      </c>
      <c r="G16" s="224">
        <f t="shared" ref="G16" si="3">G15*$D16</f>
        <v>0</v>
      </c>
      <c r="H16" s="224">
        <f t="shared" ref="H16" si="4">H15*$D16</f>
        <v>0</v>
      </c>
      <c r="I16" s="224">
        <f t="shared" ref="I16" si="5">I15*$D16</f>
        <v>0</v>
      </c>
      <c r="J16" s="225">
        <f t="shared" si="0"/>
        <v>0</v>
      </c>
      <c r="K16" s="30"/>
    </row>
    <row r="17" spans="1:51" ht="12.75" customHeight="1" x14ac:dyDescent="0.15">
      <c r="A17" s="25"/>
      <c r="B17" s="187" t="s">
        <v>79</v>
      </c>
      <c r="C17" s="207" t="s">
        <v>21</v>
      </c>
      <c r="D17" s="28"/>
      <c r="E17" s="2">
        <v>0</v>
      </c>
      <c r="F17" s="2">
        <f>ROUND(E17*(1+$J$8), 0)</f>
        <v>0</v>
      </c>
      <c r="G17" s="2">
        <f>ROUND(F17*(1+$J$8), 0)</f>
        <v>0</v>
      </c>
      <c r="H17" s="2">
        <f>ROUND(G17*(1+$J$8), 0)</f>
        <v>0</v>
      </c>
      <c r="I17" s="2">
        <f>ROUND(H17*(1+$J$8), 0)</f>
        <v>0</v>
      </c>
      <c r="J17" s="29">
        <f t="shared" si="0"/>
        <v>0</v>
      </c>
      <c r="L17" s="270"/>
    </row>
    <row r="18" spans="1:51" ht="12.75" customHeight="1" x14ac:dyDescent="0.15">
      <c r="A18" s="25"/>
      <c r="B18" s="284"/>
      <c r="C18" s="188" t="s">
        <v>22</v>
      </c>
      <c r="D18" s="189">
        <f>$J$4</f>
        <v>0.36930000000000002</v>
      </c>
      <c r="E18" s="224">
        <f>E17*$D18</f>
        <v>0</v>
      </c>
      <c r="F18" s="224">
        <f t="shared" ref="F18" si="6">F17*$D18</f>
        <v>0</v>
      </c>
      <c r="G18" s="224">
        <f t="shared" ref="G18" si="7">G17*$D18</f>
        <v>0</v>
      </c>
      <c r="H18" s="224">
        <f t="shared" ref="H18" si="8">H17*$D18</f>
        <v>0</v>
      </c>
      <c r="I18" s="224">
        <f t="shared" ref="I18" si="9">I17*$D18</f>
        <v>0</v>
      </c>
      <c r="J18" s="225">
        <f t="shared" si="0"/>
        <v>0</v>
      </c>
      <c r="L18" s="270"/>
    </row>
    <row r="19" spans="1:51" ht="12.75" customHeight="1" x14ac:dyDescent="0.15">
      <c r="A19" s="25"/>
      <c r="B19" s="187" t="s">
        <v>80</v>
      </c>
      <c r="C19" s="207" t="s">
        <v>21</v>
      </c>
      <c r="D19" s="28"/>
      <c r="E19" s="2">
        <v>0</v>
      </c>
      <c r="F19" s="2">
        <f>ROUND(E19*(1+$J$8), 0)</f>
        <v>0</v>
      </c>
      <c r="G19" s="2">
        <f>ROUND(F19*(1+$J$8), 0)</f>
        <v>0</v>
      </c>
      <c r="H19" s="2">
        <f>ROUND(G19*(1+$J$8), 0)</f>
        <v>0</v>
      </c>
      <c r="I19" s="2">
        <f>ROUND(H19*(1+$J$8), 0)</f>
        <v>0</v>
      </c>
      <c r="J19" s="29">
        <f t="shared" si="0"/>
        <v>0</v>
      </c>
      <c r="L19" s="270"/>
    </row>
    <row r="20" spans="1:51" ht="12.75" customHeight="1" x14ac:dyDescent="0.15">
      <c r="A20" s="25"/>
      <c r="B20" s="284"/>
      <c r="C20" s="188" t="s">
        <v>22</v>
      </c>
      <c r="D20" s="189">
        <f>$J$4</f>
        <v>0.36930000000000002</v>
      </c>
      <c r="E20" s="224">
        <f>E19*$D20</f>
        <v>0</v>
      </c>
      <c r="F20" s="224">
        <f t="shared" ref="F20" si="10">F19*$D20</f>
        <v>0</v>
      </c>
      <c r="G20" s="224">
        <f t="shared" ref="G20" si="11">G19*$D20</f>
        <v>0</v>
      </c>
      <c r="H20" s="224">
        <f t="shared" ref="H20" si="12">H19*$D20</f>
        <v>0</v>
      </c>
      <c r="I20" s="224">
        <f t="shared" ref="I20" si="13">I19*$D20</f>
        <v>0</v>
      </c>
      <c r="J20" s="225">
        <f t="shared" si="0"/>
        <v>0</v>
      </c>
      <c r="L20" s="270"/>
    </row>
    <row r="21" spans="1:51" ht="12.75" customHeight="1" x14ac:dyDescent="0.15">
      <c r="A21" s="25"/>
      <c r="B21" s="187" t="s">
        <v>81</v>
      </c>
      <c r="C21" s="207" t="s">
        <v>21</v>
      </c>
      <c r="D21" s="28"/>
      <c r="E21" s="2">
        <v>0</v>
      </c>
      <c r="F21" s="2">
        <f>ROUND(E21*(1+$J$8), 0)</f>
        <v>0</v>
      </c>
      <c r="G21" s="2">
        <f>ROUND(F21*(1+$J$8), 0)</f>
        <v>0</v>
      </c>
      <c r="H21" s="2">
        <f>ROUND(G21*(1+$J$8), 0)</f>
        <v>0</v>
      </c>
      <c r="I21" s="2">
        <f>ROUND(H21*(1+$J$8), 0)</f>
        <v>0</v>
      </c>
      <c r="J21" s="29">
        <f t="shared" si="0"/>
        <v>0</v>
      </c>
      <c r="L21" s="270"/>
    </row>
    <row r="22" spans="1:51" ht="12.75" customHeight="1" x14ac:dyDescent="0.15">
      <c r="A22" s="25"/>
      <c r="B22" s="284"/>
      <c r="C22" s="188" t="s">
        <v>22</v>
      </c>
      <c r="D22" s="189">
        <f>$J$4</f>
        <v>0.36930000000000002</v>
      </c>
      <c r="E22" s="224">
        <f>E21*$D22</f>
        <v>0</v>
      </c>
      <c r="F22" s="224">
        <f t="shared" ref="F22" si="14">F21*$D22</f>
        <v>0</v>
      </c>
      <c r="G22" s="224">
        <f t="shared" ref="G22" si="15">G21*$D22</f>
        <v>0</v>
      </c>
      <c r="H22" s="224">
        <f t="shared" ref="H22" si="16">H21*$D22</f>
        <v>0</v>
      </c>
      <c r="I22" s="224">
        <f t="shared" ref="I22" si="17">I21*$D22</f>
        <v>0</v>
      </c>
      <c r="J22" s="225">
        <f t="shared" si="0"/>
        <v>0</v>
      </c>
      <c r="L22" s="269"/>
    </row>
    <row r="23" spans="1:51" ht="12.75" customHeight="1" x14ac:dyDescent="0.15">
      <c r="A23" s="25"/>
      <c r="B23" s="187" t="s">
        <v>23</v>
      </c>
      <c r="C23" s="207" t="s">
        <v>21</v>
      </c>
      <c r="D23" s="28"/>
      <c r="E23" s="2">
        <v>0</v>
      </c>
      <c r="F23" s="2">
        <f>ROUND(E23*(1+$J$8), 0)</f>
        <v>0</v>
      </c>
      <c r="G23" s="2">
        <f>ROUND(F23*(1+$J$8), 0)</f>
        <v>0</v>
      </c>
      <c r="H23" s="2">
        <f>ROUND(G23*(1+$J$8), 0)</f>
        <v>0</v>
      </c>
      <c r="I23" s="2">
        <f>ROUND(H23*(1+$J$8), 0)</f>
        <v>0</v>
      </c>
      <c r="J23" s="29">
        <f t="shared" si="0"/>
        <v>0</v>
      </c>
      <c r="K23" s="30"/>
      <c r="L23" s="269"/>
    </row>
    <row r="24" spans="1:51" ht="12.75" customHeight="1" x14ac:dyDescent="0.15">
      <c r="A24" s="25"/>
      <c r="B24" s="284"/>
      <c r="C24" s="188" t="s">
        <v>22</v>
      </c>
      <c r="D24" s="189">
        <f>$J$4</f>
        <v>0.36930000000000002</v>
      </c>
      <c r="E24" s="224">
        <f>E23*$D24</f>
        <v>0</v>
      </c>
      <c r="F24" s="224">
        <f t="shared" ref="F24" si="18">F23*$D24</f>
        <v>0</v>
      </c>
      <c r="G24" s="224">
        <f t="shared" ref="G24" si="19">G23*$D24</f>
        <v>0</v>
      </c>
      <c r="H24" s="224">
        <f t="shared" ref="H24" si="20">H23*$D24</f>
        <v>0</v>
      </c>
      <c r="I24" s="224">
        <f t="shared" ref="I24" si="21">I23*$D24</f>
        <v>0</v>
      </c>
      <c r="J24" s="225">
        <f t="shared" si="0"/>
        <v>0</v>
      </c>
      <c r="K24" s="30"/>
      <c r="L24" s="269"/>
    </row>
    <row r="25" spans="1:51" ht="4.5" customHeight="1" x14ac:dyDescent="0.15">
      <c r="A25" s="25"/>
      <c r="B25" s="208"/>
      <c r="C25" s="28"/>
      <c r="D25" s="145"/>
      <c r="E25" s="15"/>
      <c r="F25" s="15"/>
      <c r="G25" s="15"/>
      <c r="H25" s="15"/>
      <c r="I25" s="15"/>
      <c r="J25" s="29"/>
      <c r="K25" s="30"/>
    </row>
    <row r="26" spans="1:51" ht="12.75" customHeight="1" x14ac:dyDescent="0.15">
      <c r="A26" s="25"/>
      <c r="B26" s="290" t="s">
        <v>112</v>
      </c>
      <c r="C26" s="210" t="s">
        <v>21</v>
      </c>
      <c r="D26" s="145"/>
      <c r="E26" s="15">
        <f>SUMIF($C$13:$C$25,$C26,E$13:E$25)</f>
        <v>0</v>
      </c>
      <c r="F26" s="15">
        <f t="shared" ref="F26:I27" si="22">SUMIF($C$13:$C$25,$C26,F$13:F$25)</f>
        <v>0</v>
      </c>
      <c r="G26" s="15">
        <f t="shared" si="22"/>
        <v>0</v>
      </c>
      <c r="H26" s="15">
        <f t="shared" si="22"/>
        <v>0</v>
      </c>
      <c r="I26" s="15">
        <f t="shared" si="22"/>
        <v>0</v>
      </c>
      <c r="J26" s="29">
        <f>SUM(E26:I26)</f>
        <v>0</v>
      </c>
      <c r="K26" s="30"/>
    </row>
    <row r="27" spans="1:51" s="168" customFormat="1" ht="12.75" customHeight="1" x14ac:dyDescent="0.15">
      <c r="A27" s="32"/>
      <c r="B27" s="41"/>
      <c r="C27" s="211" t="s">
        <v>22</v>
      </c>
      <c r="D27" s="294"/>
      <c r="E27" s="342">
        <f>SUMIF($C$13:$C$25,$C27,E$13:E$25)</f>
        <v>0</v>
      </c>
      <c r="F27" s="342">
        <f t="shared" si="22"/>
        <v>0</v>
      </c>
      <c r="G27" s="342">
        <f t="shared" si="22"/>
        <v>0</v>
      </c>
      <c r="H27" s="342">
        <f t="shared" si="22"/>
        <v>0</v>
      </c>
      <c r="I27" s="342">
        <f t="shared" si="22"/>
        <v>0</v>
      </c>
      <c r="J27" s="282">
        <f>SUM(E27:I27)</f>
        <v>0</v>
      </c>
      <c r="K27" s="219"/>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row>
    <row r="28" spans="1:51" s="168" customFormat="1" ht="12.75" customHeight="1" x14ac:dyDescent="0.15">
      <c r="A28" s="32"/>
      <c r="B28" s="41"/>
      <c r="C28" s="210" t="s">
        <v>0</v>
      </c>
      <c r="D28" s="212"/>
      <c r="E28" s="47">
        <f>SUM(E26:E27)</f>
        <v>0</v>
      </c>
      <c r="F28" s="47">
        <f>SUM(F26:F27)</f>
        <v>0</v>
      </c>
      <c r="G28" s="47">
        <f>SUM(G26:G27)</f>
        <v>0</v>
      </c>
      <c r="H28" s="47">
        <f>SUM(H26:H27)</f>
        <v>0</v>
      </c>
      <c r="I28" s="47">
        <f>SUM(I26:I27)</f>
        <v>0</v>
      </c>
      <c r="J28" s="42">
        <f>SUM(E28:I28)</f>
        <v>0</v>
      </c>
      <c r="K28" s="219"/>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row>
    <row r="29" spans="1:51" ht="12.75" customHeight="1" x14ac:dyDescent="0.15">
      <c r="A29" s="25" t="s">
        <v>2</v>
      </c>
      <c r="B29" s="209" t="s">
        <v>108</v>
      </c>
      <c r="C29" s="41"/>
      <c r="D29" s="41"/>
      <c r="E29" s="15"/>
      <c r="F29" s="15"/>
      <c r="G29" s="15"/>
      <c r="H29" s="15"/>
      <c r="I29" s="15"/>
      <c r="J29" s="29"/>
    </row>
    <row r="30" spans="1:51" ht="12.75" customHeight="1" x14ac:dyDescent="0.15">
      <c r="A30" s="25"/>
      <c r="B30" s="187" t="s">
        <v>132</v>
      </c>
      <c r="C30" s="207" t="s">
        <v>21</v>
      </c>
      <c r="D30" s="28"/>
      <c r="E30" s="2">
        <v>0</v>
      </c>
      <c r="F30" s="2">
        <f>ROUND(E30*(1+$J$8), 0)</f>
        <v>0</v>
      </c>
      <c r="G30" s="2">
        <f>ROUND(F30*(1+$J$8), 0)</f>
        <v>0</v>
      </c>
      <c r="H30" s="2">
        <f>ROUND(G30*(1+$J$8), 0)</f>
        <v>0</v>
      </c>
      <c r="I30" s="2">
        <f>ROUND(H30*(1+$J$8), 0)</f>
        <v>0</v>
      </c>
      <c r="J30" s="29">
        <f t="shared" ref="J30:J41" si="23">SUM(E30:I30)</f>
        <v>0</v>
      </c>
    </row>
    <row r="31" spans="1:51" ht="12.75" customHeight="1" x14ac:dyDescent="0.15">
      <c r="A31" s="25"/>
      <c r="B31" s="284"/>
      <c r="C31" s="188" t="s">
        <v>22</v>
      </c>
      <c r="D31" s="189">
        <f>$J$4</f>
        <v>0.36930000000000002</v>
      </c>
      <c r="E31" s="224">
        <f>E30*$D31</f>
        <v>0</v>
      </c>
      <c r="F31" s="224">
        <f t="shared" ref="F31" si="24">F30*$D31</f>
        <v>0</v>
      </c>
      <c r="G31" s="224">
        <f t="shared" ref="G31" si="25">G30*$D31</f>
        <v>0</v>
      </c>
      <c r="H31" s="224">
        <f t="shared" ref="H31" si="26">H30*$D31</f>
        <v>0</v>
      </c>
      <c r="I31" s="224">
        <f t="shared" ref="I31" si="27">I30*$D31</f>
        <v>0</v>
      </c>
      <c r="J31" s="225">
        <f t="shared" si="23"/>
        <v>0</v>
      </c>
    </row>
    <row r="32" spans="1:51" ht="12.75" customHeight="1" x14ac:dyDescent="0.15">
      <c r="A32" s="25"/>
      <c r="B32" s="187" t="s">
        <v>24</v>
      </c>
      <c r="C32" s="207" t="s">
        <v>21</v>
      </c>
      <c r="D32" s="28"/>
      <c r="E32" s="2">
        <v>0</v>
      </c>
      <c r="F32" s="2">
        <f>ROUND(E32*(1+$J$8), 0)</f>
        <v>0</v>
      </c>
      <c r="G32" s="2">
        <f>ROUND(F32*(1+$J$8), 0)</f>
        <v>0</v>
      </c>
      <c r="H32" s="2">
        <f>ROUND(G32*(1+$J$8), 0)</f>
        <v>0</v>
      </c>
      <c r="I32" s="2">
        <f>ROUND(H32*(1+$J$8), 0)</f>
        <v>0</v>
      </c>
      <c r="J32" s="29">
        <f t="shared" si="23"/>
        <v>0</v>
      </c>
      <c r="K32" s="30"/>
    </row>
    <row r="33" spans="1:12" ht="12.75" customHeight="1" x14ac:dyDescent="0.15">
      <c r="A33" s="25"/>
      <c r="B33" s="284"/>
      <c r="C33" s="188" t="s">
        <v>22</v>
      </c>
      <c r="D33" s="189">
        <f>$J$4</f>
        <v>0.36930000000000002</v>
      </c>
      <c r="E33" s="224">
        <f>E32*$D33</f>
        <v>0</v>
      </c>
      <c r="F33" s="224">
        <f t="shared" ref="F33" si="28">F32*$D33</f>
        <v>0</v>
      </c>
      <c r="G33" s="224">
        <f t="shared" ref="G33" si="29">G32*$D33</f>
        <v>0</v>
      </c>
      <c r="H33" s="224">
        <f t="shared" ref="H33" si="30">H32*$D33</f>
        <v>0</v>
      </c>
      <c r="I33" s="224">
        <f t="shared" ref="I33" si="31">I32*$D33</f>
        <v>0</v>
      </c>
      <c r="J33" s="225">
        <f t="shared" si="23"/>
        <v>0</v>
      </c>
      <c r="K33" s="30"/>
    </row>
    <row r="34" spans="1:12" ht="12.75" customHeight="1" x14ac:dyDescent="0.15">
      <c r="A34" s="25"/>
      <c r="B34" s="187" t="s">
        <v>131</v>
      </c>
      <c r="C34" s="207" t="s">
        <v>21</v>
      </c>
      <c r="D34" s="28"/>
      <c r="E34" s="2">
        <v>0</v>
      </c>
      <c r="F34" s="2">
        <f>ROUND(E34*(1+$J$8), 0)</f>
        <v>0</v>
      </c>
      <c r="G34" s="2">
        <f>ROUND(F34*(1+$J$8), 0)</f>
        <v>0</v>
      </c>
      <c r="H34" s="2">
        <f>ROUND(G34*(1+$J$8), 0)</f>
        <v>0</v>
      </c>
      <c r="I34" s="2">
        <f>ROUND(H34*(1+$J$8), 0)</f>
        <v>0</v>
      </c>
      <c r="J34" s="29">
        <f t="shared" si="23"/>
        <v>0</v>
      </c>
      <c r="L34" s="267"/>
    </row>
    <row r="35" spans="1:12" ht="12.75" customHeight="1" x14ac:dyDescent="0.15">
      <c r="A35" s="25"/>
      <c r="B35" s="284"/>
      <c r="C35" s="188" t="s">
        <v>22</v>
      </c>
      <c r="D35" s="189">
        <f>$J$5</f>
        <v>8.3400000000000002E-2</v>
      </c>
      <c r="E35" s="224">
        <f>E34*$D35</f>
        <v>0</v>
      </c>
      <c r="F35" s="224">
        <f t="shared" ref="F35" si="32">F34*$D35</f>
        <v>0</v>
      </c>
      <c r="G35" s="224">
        <f t="shared" ref="G35" si="33">G34*$D35</f>
        <v>0</v>
      </c>
      <c r="H35" s="224">
        <f t="shared" ref="H35" si="34">H34*$D35</f>
        <v>0</v>
      </c>
      <c r="I35" s="224">
        <f t="shared" ref="I35" si="35">I34*$D35</f>
        <v>0</v>
      </c>
      <c r="J35" s="225">
        <f t="shared" si="23"/>
        <v>0</v>
      </c>
      <c r="L35" s="267"/>
    </row>
    <row r="36" spans="1:12" ht="12.75" customHeight="1" x14ac:dyDescent="0.15">
      <c r="A36" s="25"/>
      <c r="B36" s="187" t="s">
        <v>25</v>
      </c>
      <c r="C36" s="207" t="s">
        <v>21</v>
      </c>
      <c r="D36" s="28"/>
      <c r="E36" s="2">
        <v>0</v>
      </c>
      <c r="F36" s="2">
        <f>ROUND(E36*(1+$J$8), 0)</f>
        <v>0</v>
      </c>
      <c r="G36" s="2">
        <f>ROUND(F36*(1+$J$8), 0)</f>
        <v>0</v>
      </c>
      <c r="H36" s="2">
        <f>ROUND(G36*(1+$J$8), 0)</f>
        <v>0</v>
      </c>
      <c r="I36" s="2">
        <f>ROUND(H36*(1+$J$8), 0)</f>
        <v>0</v>
      </c>
      <c r="J36" s="29">
        <f t="shared" si="23"/>
        <v>0</v>
      </c>
      <c r="L36" s="267"/>
    </row>
    <row r="37" spans="1:12" ht="12.75" customHeight="1" x14ac:dyDescent="0.15">
      <c r="A37" s="25"/>
      <c r="B37" s="284"/>
      <c r="C37" s="188" t="s">
        <v>22</v>
      </c>
      <c r="D37" s="189">
        <f>$J$6</f>
        <v>1E-3</v>
      </c>
      <c r="E37" s="224">
        <f>E36*$D37</f>
        <v>0</v>
      </c>
      <c r="F37" s="224">
        <f t="shared" ref="F37" si="36">F36*$D37</f>
        <v>0</v>
      </c>
      <c r="G37" s="224">
        <f t="shared" ref="G37" si="37">G36*$D37</f>
        <v>0</v>
      </c>
      <c r="H37" s="224">
        <f t="shared" ref="H37" si="38">H36*$D37</f>
        <v>0</v>
      </c>
      <c r="I37" s="224">
        <f t="shared" ref="I37" si="39">I36*$D37</f>
        <v>0</v>
      </c>
      <c r="J37" s="225">
        <f t="shared" si="23"/>
        <v>0</v>
      </c>
      <c r="L37" s="267"/>
    </row>
    <row r="38" spans="1:12" ht="12.75" customHeight="1" x14ac:dyDescent="0.15">
      <c r="A38" s="25"/>
      <c r="B38" s="187" t="s">
        <v>77</v>
      </c>
      <c r="C38" s="207" t="s">
        <v>21</v>
      </c>
      <c r="D38" s="28"/>
      <c r="E38" s="2">
        <v>0</v>
      </c>
      <c r="F38" s="2">
        <f>ROUND(E38*(1+$J$8), 0)</f>
        <v>0</v>
      </c>
      <c r="G38" s="2">
        <f>ROUND(F38*(1+$J$8), 0)</f>
        <v>0</v>
      </c>
      <c r="H38" s="2">
        <f>ROUND(G38*(1+$J$8), 0)</f>
        <v>0</v>
      </c>
      <c r="I38" s="2">
        <f>ROUND(H38*(1+$J$8), 0)</f>
        <v>0</v>
      </c>
      <c r="J38" s="29">
        <f t="shared" si="23"/>
        <v>0</v>
      </c>
      <c r="L38" s="267"/>
    </row>
    <row r="39" spans="1:12" ht="12.75" customHeight="1" x14ac:dyDescent="0.15">
      <c r="A39" s="25"/>
      <c r="B39" s="284"/>
      <c r="C39" s="188" t="s">
        <v>22</v>
      </c>
      <c r="D39" s="189">
        <f>$J$4</f>
        <v>0.36930000000000002</v>
      </c>
      <c r="E39" s="224">
        <f>E38*$D39</f>
        <v>0</v>
      </c>
      <c r="F39" s="224">
        <f t="shared" ref="F39" si="40">F38*$D39</f>
        <v>0</v>
      </c>
      <c r="G39" s="224">
        <f t="shared" ref="G39" si="41">G38*$D39</f>
        <v>0</v>
      </c>
      <c r="H39" s="224">
        <f t="shared" ref="H39" si="42">H38*$D39</f>
        <v>0</v>
      </c>
      <c r="I39" s="224">
        <f t="shared" ref="I39" si="43">I38*$D39</f>
        <v>0</v>
      </c>
      <c r="J39" s="225">
        <f t="shared" si="23"/>
        <v>0</v>
      </c>
      <c r="L39" s="267"/>
    </row>
    <row r="40" spans="1:12" x14ac:dyDescent="0.15">
      <c r="A40" s="25"/>
      <c r="B40" s="187" t="s">
        <v>26</v>
      </c>
      <c r="C40" s="207" t="s">
        <v>21</v>
      </c>
      <c r="D40" s="28"/>
      <c r="E40" s="2">
        <v>0</v>
      </c>
      <c r="F40" s="2">
        <f>ROUND(E40*(1+$J$8), 0)</f>
        <v>0</v>
      </c>
      <c r="G40" s="2">
        <f>ROUND(F40*(1+$J$8), 0)</f>
        <v>0</v>
      </c>
      <c r="H40" s="2">
        <f>ROUND(G40*(1+$J$8), 0)</f>
        <v>0</v>
      </c>
      <c r="I40" s="2">
        <f>ROUND(H40*(1+$J$8), 0)</f>
        <v>0</v>
      </c>
      <c r="J40" s="29">
        <f t="shared" si="23"/>
        <v>0</v>
      </c>
    </row>
    <row r="41" spans="1:12" x14ac:dyDescent="0.15">
      <c r="A41" s="25"/>
      <c r="B41" s="284"/>
      <c r="C41" s="188" t="s">
        <v>22</v>
      </c>
      <c r="D41" s="189">
        <f>$J$7</f>
        <v>7.7499999999999999E-2</v>
      </c>
      <c r="E41" s="224">
        <f>E40*$D41</f>
        <v>0</v>
      </c>
      <c r="F41" s="224">
        <f t="shared" ref="F41" si="44">F40*$D41</f>
        <v>0</v>
      </c>
      <c r="G41" s="224">
        <f t="shared" ref="G41" si="45">G40*$D41</f>
        <v>0</v>
      </c>
      <c r="H41" s="224">
        <f t="shared" ref="H41" si="46">H40*$D41</f>
        <v>0</v>
      </c>
      <c r="I41" s="224">
        <f t="shared" ref="I41" si="47">I40*$D41</f>
        <v>0</v>
      </c>
      <c r="J41" s="225">
        <f t="shared" si="23"/>
        <v>0</v>
      </c>
    </row>
    <row r="42" spans="1:12" ht="4.5" customHeight="1" x14ac:dyDescent="0.15">
      <c r="A42" s="25"/>
      <c r="B42" s="208"/>
      <c r="C42" s="28"/>
      <c r="D42" s="145"/>
      <c r="E42" s="15"/>
      <c r="F42" s="15"/>
      <c r="G42" s="15"/>
      <c r="H42" s="15"/>
      <c r="I42" s="15"/>
      <c r="J42" s="29"/>
    </row>
    <row r="43" spans="1:12" x14ac:dyDescent="0.15">
      <c r="A43" s="25"/>
      <c r="B43" s="290" t="s">
        <v>112</v>
      </c>
      <c r="C43" s="210" t="s">
        <v>21</v>
      </c>
      <c r="D43" s="299"/>
      <c r="E43" s="15">
        <f>SUMIF($C$30:$C$42,$C43,E30:E42)</f>
        <v>0</v>
      </c>
      <c r="F43" s="15">
        <f t="shared" ref="F43:I43" si="48">SUMIF($C$30:$C$42,$C43,F30:F42)</f>
        <v>0</v>
      </c>
      <c r="G43" s="15">
        <f t="shared" si="48"/>
        <v>0</v>
      </c>
      <c r="H43" s="15">
        <f t="shared" si="48"/>
        <v>0</v>
      </c>
      <c r="I43" s="15">
        <f t="shared" si="48"/>
        <v>0</v>
      </c>
      <c r="J43" s="29">
        <f>SUM(E43:I43)</f>
        <v>0</v>
      </c>
    </row>
    <row r="44" spans="1:12" x14ac:dyDescent="0.15">
      <c r="A44" s="25"/>
      <c r="B44" s="187"/>
      <c r="C44" s="211" t="s">
        <v>22</v>
      </c>
      <c r="D44" s="300"/>
      <c r="E44" s="342">
        <f>SUMIF($C$30:$C$42,$C44,E30:E42)</f>
        <v>0</v>
      </c>
      <c r="F44" s="342">
        <f t="shared" ref="F44:I44" si="49">SUMIF($C$30:$C$42,$C44,F30:F42)</f>
        <v>0</v>
      </c>
      <c r="G44" s="342">
        <f t="shared" si="49"/>
        <v>0</v>
      </c>
      <c r="H44" s="342">
        <f t="shared" si="49"/>
        <v>0</v>
      </c>
      <c r="I44" s="342">
        <f t="shared" si="49"/>
        <v>0</v>
      </c>
      <c r="J44" s="282">
        <f>SUM(E44:I44)</f>
        <v>0</v>
      </c>
    </row>
    <row r="45" spans="1:12" x14ac:dyDescent="0.15">
      <c r="A45" s="25"/>
      <c r="B45" s="208"/>
      <c r="C45" s="210" t="s">
        <v>0</v>
      </c>
      <c r="D45" s="212"/>
      <c r="E45" s="47">
        <f>SUM(E43:E44)</f>
        <v>0</v>
      </c>
      <c r="F45" s="47">
        <f>SUM(F43:F44)</f>
        <v>0</v>
      </c>
      <c r="G45" s="47">
        <f>SUM(G43:G44)</f>
        <v>0</v>
      </c>
      <c r="H45" s="47">
        <f>SUM(H43:H44)</f>
        <v>0</v>
      </c>
      <c r="I45" s="47">
        <f>SUM(I43:I44)</f>
        <v>0</v>
      </c>
      <c r="J45" s="42">
        <f>SUM(E45:I45)</f>
        <v>0</v>
      </c>
    </row>
    <row r="46" spans="1:12" ht="4.5" customHeight="1" x14ac:dyDescent="0.15">
      <c r="A46" s="25"/>
      <c r="B46" s="12"/>
      <c r="C46" s="28"/>
      <c r="D46" s="28"/>
      <c r="E46" s="47"/>
      <c r="F46" s="47"/>
      <c r="G46" s="47"/>
      <c r="H46" s="47"/>
      <c r="I46" s="47"/>
      <c r="J46" s="42"/>
    </row>
    <row r="47" spans="1:12" x14ac:dyDescent="0.15">
      <c r="A47" s="25"/>
      <c r="B47" s="208"/>
      <c r="C47" s="210" t="s">
        <v>21</v>
      </c>
      <c r="D47" s="28"/>
      <c r="E47" s="15">
        <f t="shared" ref="E47:I48" si="50">E26+E43</f>
        <v>0</v>
      </c>
      <c r="F47" s="15">
        <f t="shared" si="50"/>
        <v>0</v>
      </c>
      <c r="G47" s="15">
        <f t="shared" si="50"/>
        <v>0</v>
      </c>
      <c r="H47" s="15">
        <f t="shared" si="50"/>
        <v>0</v>
      </c>
      <c r="I47" s="15">
        <f t="shared" si="50"/>
        <v>0</v>
      </c>
      <c r="J47" s="29">
        <f>SUM(E47:I47)</f>
        <v>0</v>
      </c>
    </row>
    <row r="48" spans="1:12" x14ac:dyDescent="0.15">
      <c r="A48" s="25" t="s">
        <v>3</v>
      </c>
      <c r="B48" s="285" t="s">
        <v>109</v>
      </c>
      <c r="C48" s="211" t="s">
        <v>22</v>
      </c>
      <c r="D48" s="294"/>
      <c r="E48" s="342">
        <f t="shared" si="50"/>
        <v>0</v>
      </c>
      <c r="F48" s="342">
        <f t="shared" si="50"/>
        <v>0</v>
      </c>
      <c r="G48" s="342">
        <f t="shared" si="50"/>
        <v>0</v>
      </c>
      <c r="H48" s="342">
        <f t="shared" si="50"/>
        <v>0</v>
      </c>
      <c r="I48" s="342">
        <f t="shared" si="50"/>
        <v>0</v>
      </c>
      <c r="J48" s="282">
        <f>SUM(E48:I48)</f>
        <v>0</v>
      </c>
    </row>
    <row r="49" spans="1:13" x14ac:dyDescent="0.15">
      <c r="A49" s="25"/>
      <c r="B49" s="209" t="s">
        <v>30</v>
      </c>
      <c r="C49" s="210" t="s">
        <v>0</v>
      </c>
      <c r="D49" s="28"/>
      <c r="E49" s="47">
        <f>SUM(E47:E48)</f>
        <v>0</v>
      </c>
      <c r="F49" s="47">
        <f>SUM(F47:F48)</f>
        <v>0</v>
      </c>
      <c r="G49" s="47">
        <f>SUM(G47:G48)</f>
        <v>0</v>
      </c>
      <c r="H49" s="47">
        <f>SUM(H47:H48)</f>
        <v>0</v>
      </c>
      <c r="I49" s="47">
        <f>SUM(I47:I48)</f>
        <v>0</v>
      </c>
      <c r="J49" s="42">
        <f>SUM(E49:I49)</f>
        <v>0</v>
      </c>
    </row>
    <row r="50" spans="1:13" ht="4.5" customHeight="1" x14ac:dyDescent="0.15">
      <c r="A50" s="25"/>
      <c r="B50" s="208"/>
      <c r="C50" s="28"/>
      <c r="D50" s="28"/>
      <c r="E50" s="15"/>
      <c r="F50" s="15"/>
      <c r="G50" s="15"/>
      <c r="H50" s="15"/>
      <c r="I50" s="15"/>
      <c r="J50" s="29"/>
    </row>
    <row r="51" spans="1:13" x14ac:dyDescent="0.15">
      <c r="A51" s="25" t="s">
        <v>4</v>
      </c>
      <c r="B51" s="212" t="s">
        <v>118</v>
      </c>
      <c r="C51" s="187"/>
      <c r="D51" s="28"/>
      <c r="E51" s="6">
        <v>0</v>
      </c>
      <c r="F51" s="6">
        <v>0</v>
      </c>
      <c r="G51" s="6">
        <v>0</v>
      </c>
      <c r="H51" s="6">
        <v>0</v>
      </c>
      <c r="I51" s="6">
        <v>0</v>
      </c>
      <c r="J51" s="29">
        <f>SUM(E51:I51)</f>
        <v>0</v>
      </c>
    </row>
    <row r="52" spans="1:13" ht="5.25" customHeight="1" x14ac:dyDescent="0.15">
      <c r="A52" s="25"/>
      <c r="B52" s="208"/>
      <c r="C52" s="28"/>
      <c r="D52" s="28"/>
      <c r="E52" s="152"/>
      <c r="F52" s="152"/>
      <c r="G52" s="152"/>
      <c r="H52" s="152"/>
      <c r="I52" s="152"/>
      <c r="J52" s="29"/>
    </row>
    <row r="53" spans="1:13" x14ac:dyDescent="0.15">
      <c r="A53" s="25" t="s">
        <v>5</v>
      </c>
      <c r="B53" s="28" t="s">
        <v>114</v>
      </c>
      <c r="C53" s="41"/>
      <c r="D53" s="28"/>
      <c r="E53" s="2">
        <v>0</v>
      </c>
      <c r="F53" s="2">
        <f t="shared" ref="F53:I54" si="51">ROUND(E53*(1+$J$9),0)</f>
        <v>0</v>
      </c>
      <c r="G53" s="2">
        <f t="shared" si="51"/>
        <v>0</v>
      </c>
      <c r="H53" s="2">
        <f t="shared" si="51"/>
        <v>0</v>
      </c>
      <c r="I53" s="2">
        <f t="shared" si="51"/>
        <v>0</v>
      </c>
      <c r="J53" s="29">
        <f>SUM(E53:I53)</f>
        <v>0</v>
      </c>
    </row>
    <row r="54" spans="1:13" x14ac:dyDescent="0.15">
      <c r="A54" s="25"/>
      <c r="B54" s="28" t="s">
        <v>115</v>
      </c>
      <c r="C54" s="41"/>
      <c r="D54" s="28"/>
      <c r="E54" s="2">
        <v>0</v>
      </c>
      <c r="F54" s="2">
        <f t="shared" si="51"/>
        <v>0</v>
      </c>
      <c r="G54" s="2">
        <f t="shared" si="51"/>
        <v>0</v>
      </c>
      <c r="H54" s="2">
        <f t="shared" si="51"/>
        <v>0</v>
      </c>
      <c r="I54" s="2">
        <f t="shared" si="51"/>
        <v>0</v>
      </c>
      <c r="J54" s="29">
        <f>SUM(E54:I54)</f>
        <v>0</v>
      </c>
    </row>
    <row r="55" spans="1:13" ht="4.5" customHeight="1" x14ac:dyDescent="0.15">
      <c r="A55" s="25"/>
      <c r="B55" s="208"/>
      <c r="C55" s="28"/>
      <c r="D55" s="28"/>
      <c r="E55" s="15"/>
      <c r="F55" s="15"/>
      <c r="G55" s="15"/>
      <c r="H55" s="15"/>
      <c r="I55" s="15"/>
      <c r="J55" s="29"/>
    </row>
    <row r="56" spans="1:13" x14ac:dyDescent="0.15">
      <c r="A56" s="25" t="s">
        <v>38</v>
      </c>
      <c r="B56" s="209" t="s">
        <v>31</v>
      </c>
      <c r="C56" s="28"/>
      <c r="D56" s="28"/>
      <c r="E56" s="4">
        <v>0</v>
      </c>
      <c r="F56" s="4">
        <f>E56</f>
        <v>0</v>
      </c>
      <c r="G56" s="4">
        <f t="shared" ref="G56:I56" si="52">F56</f>
        <v>0</v>
      </c>
      <c r="H56" s="4">
        <f t="shared" si="52"/>
        <v>0</v>
      </c>
      <c r="I56" s="4">
        <f t="shared" si="52"/>
        <v>0</v>
      </c>
      <c r="J56" s="29">
        <f>SUM(E56:I56)</f>
        <v>0</v>
      </c>
    </row>
    <row r="57" spans="1:13" ht="4.5" customHeight="1" x14ac:dyDescent="0.15">
      <c r="A57" s="25"/>
      <c r="B57" s="208"/>
      <c r="C57" s="28"/>
      <c r="D57" s="28"/>
      <c r="E57" s="15"/>
      <c r="F57" s="15"/>
      <c r="G57" s="15"/>
      <c r="H57" s="15"/>
      <c r="I57" s="15"/>
      <c r="J57" s="29"/>
    </row>
    <row r="58" spans="1:13" ht="13" customHeight="1" x14ac:dyDescent="0.15">
      <c r="A58" s="25" t="s">
        <v>39</v>
      </c>
      <c r="B58" s="295" t="s">
        <v>106</v>
      </c>
      <c r="C58" s="28"/>
      <c r="D58" s="28"/>
      <c r="E58" s="15"/>
      <c r="F58" s="15"/>
      <c r="G58" s="15"/>
      <c r="H58" s="15"/>
      <c r="I58" s="15"/>
      <c r="J58" s="29"/>
    </row>
    <row r="59" spans="1:13" x14ac:dyDescent="0.15">
      <c r="A59" s="96"/>
      <c r="B59" s="28" t="s">
        <v>13</v>
      </c>
      <c r="C59" s="28"/>
      <c r="D59" s="28"/>
      <c r="E59" s="2">
        <v>0</v>
      </c>
      <c r="F59" s="2">
        <f t="shared" ref="F59:I62" si="53">ROUND(E59*(1+$J$9),0)</f>
        <v>0</v>
      </c>
      <c r="G59" s="2">
        <f t="shared" si="53"/>
        <v>0</v>
      </c>
      <c r="H59" s="2">
        <f t="shared" si="53"/>
        <v>0</v>
      </c>
      <c r="I59" s="2">
        <f t="shared" si="53"/>
        <v>0</v>
      </c>
      <c r="J59" s="29">
        <f t="shared" ref="J59:J81" si="54">SUM(E59:I59)</f>
        <v>0</v>
      </c>
    </row>
    <row r="60" spans="1:13" x14ac:dyDescent="0.15">
      <c r="A60" s="25"/>
      <c r="B60" s="28" t="s">
        <v>124</v>
      </c>
      <c r="C60" s="28"/>
      <c r="D60" s="28"/>
      <c r="E60" s="2">
        <v>0</v>
      </c>
      <c r="F60" s="2">
        <f t="shared" si="53"/>
        <v>0</v>
      </c>
      <c r="G60" s="2">
        <f t="shared" si="53"/>
        <v>0</v>
      </c>
      <c r="H60" s="2">
        <f t="shared" si="53"/>
        <v>0</v>
      </c>
      <c r="I60" s="2">
        <f t="shared" si="53"/>
        <v>0</v>
      </c>
      <c r="J60" s="29">
        <f t="shared" si="54"/>
        <v>0</v>
      </c>
    </row>
    <row r="61" spans="1:13" x14ac:dyDescent="0.15">
      <c r="A61" s="25"/>
      <c r="B61" s="28" t="s">
        <v>123</v>
      </c>
      <c r="C61" s="28"/>
      <c r="D61" s="28"/>
      <c r="E61" s="2">
        <v>0</v>
      </c>
      <c r="F61" s="2">
        <f t="shared" si="53"/>
        <v>0</v>
      </c>
      <c r="G61" s="2">
        <f t="shared" si="53"/>
        <v>0</v>
      </c>
      <c r="H61" s="2">
        <f t="shared" si="53"/>
        <v>0</v>
      </c>
      <c r="I61" s="2">
        <f t="shared" si="53"/>
        <v>0</v>
      </c>
      <c r="J61" s="29">
        <f t="shared" si="54"/>
        <v>0</v>
      </c>
    </row>
    <row r="62" spans="1:13" x14ac:dyDescent="0.15">
      <c r="A62" s="25"/>
      <c r="B62" s="28" t="s">
        <v>102</v>
      </c>
      <c r="C62" s="28"/>
      <c r="D62" s="28"/>
      <c r="E62" s="2">
        <v>0</v>
      </c>
      <c r="F62" s="2">
        <f t="shared" si="53"/>
        <v>0</v>
      </c>
      <c r="G62" s="2">
        <f t="shared" si="53"/>
        <v>0</v>
      </c>
      <c r="H62" s="2">
        <f t="shared" si="53"/>
        <v>0</v>
      </c>
      <c r="I62" s="2">
        <f t="shared" si="53"/>
        <v>0</v>
      </c>
      <c r="J62" s="29">
        <f t="shared" si="54"/>
        <v>0</v>
      </c>
      <c r="L62" s="168"/>
      <c r="M62" s="168"/>
    </row>
    <row r="63" spans="1:13" x14ac:dyDescent="0.15">
      <c r="A63" s="25"/>
      <c r="B63" s="286" t="s">
        <v>126</v>
      </c>
      <c r="C63" s="28"/>
      <c r="D63" s="28"/>
      <c r="E63" s="4">
        <v>0</v>
      </c>
      <c r="F63" s="4">
        <f>E63*(1+$J$9)</f>
        <v>0</v>
      </c>
      <c r="G63" s="4">
        <f t="shared" ref="G63:I63" si="55">F63*(1+$J$9)</f>
        <v>0</v>
      </c>
      <c r="H63" s="4">
        <f t="shared" si="55"/>
        <v>0</v>
      </c>
      <c r="I63" s="4">
        <f t="shared" si="55"/>
        <v>0</v>
      </c>
      <c r="J63" s="29">
        <f>SUM(E63:I63)</f>
        <v>0</v>
      </c>
      <c r="L63" s="168"/>
      <c r="M63" s="168"/>
    </row>
    <row r="64" spans="1:13" x14ac:dyDescent="0.15">
      <c r="A64" s="25"/>
      <c r="B64" s="28" t="s">
        <v>116</v>
      </c>
      <c r="C64" s="207">
        <v>1</v>
      </c>
      <c r="D64" s="28"/>
      <c r="E64" s="153">
        <v>0</v>
      </c>
      <c r="F64" s="2">
        <v>0</v>
      </c>
      <c r="G64" s="2">
        <v>0</v>
      </c>
      <c r="H64" s="2">
        <v>0</v>
      </c>
      <c r="I64" s="2">
        <v>0</v>
      </c>
      <c r="J64" s="29">
        <f t="shared" si="54"/>
        <v>0</v>
      </c>
      <c r="L64" s="206"/>
      <c r="M64" s="206"/>
    </row>
    <row r="65" spans="1:13" x14ac:dyDescent="0.15">
      <c r="A65" s="25"/>
      <c r="B65" s="286" t="s">
        <v>104</v>
      </c>
      <c r="C65" s="28"/>
      <c r="D65" s="28"/>
      <c r="E65" s="6">
        <v>0</v>
      </c>
      <c r="F65" s="4">
        <v>0</v>
      </c>
      <c r="G65" s="4">
        <v>0</v>
      </c>
      <c r="H65" s="4">
        <v>0</v>
      </c>
      <c r="I65" s="4">
        <v>0</v>
      </c>
      <c r="J65" s="29">
        <f t="shared" si="54"/>
        <v>0</v>
      </c>
      <c r="L65" s="206"/>
      <c r="M65" s="206"/>
    </row>
    <row r="66" spans="1:13" x14ac:dyDescent="0.15">
      <c r="A66" s="25"/>
      <c r="B66" s="28" t="s">
        <v>117</v>
      </c>
      <c r="C66" s="207">
        <v>2</v>
      </c>
      <c r="D66" s="28"/>
      <c r="E66" s="153">
        <v>0</v>
      </c>
      <c r="F66" s="2">
        <v>0</v>
      </c>
      <c r="G66" s="2">
        <v>0</v>
      </c>
      <c r="H66" s="2">
        <v>0</v>
      </c>
      <c r="I66" s="2">
        <v>0</v>
      </c>
      <c r="J66" s="29">
        <f t="shared" ref="J66:J67" si="56">SUM(E66:I66)</f>
        <v>0</v>
      </c>
      <c r="L66" s="206"/>
      <c r="M66" s="206"/>
    </row>
    <row r="67" spans="1:13" x14ac:dyDescent="0.15">
      <c r="A67" s="25"/>
      <c r="B67" s="286" t="s">
        <v>104</v>
      </c>
      <c r="C67" s="28"/>
      <c r="D67" s="28"/>
      <c r="E67" s="6">
        <v>0</v>
      </c>
      <c r="F67" s="4">
        <v>0</v>
      </c>
      <c r="G67" s="4">
        <v>0</v>
      </c>
      <c r="H67" s="4">
        <v>0</v>
      </c>
      <c r="I67" s="4">
        <v>0</v>
      </c>
      <c r="J67" s="29">
        <f t="shared" si="56"/>
        <v>0</v>
      </c>
      <c r="L67" s="206"/>
      <c r="M67" s="206"/>
    </row>
    <row r="68" spans="1:13" x14ac:dyDescent="0.15">
      <c r="A68" s="25"/>
      <c r="B68" s="28" t="s">
        <v>70</v>
      </c>
      <c r="C68" s="28"/>
      <c r="D68" s="28"/>
      <c r="E68" s="2"/>
      <c r="F68" s="153"/>
      <c r="G68" s="153"/>
      <c r="H68" s="153"/>
      <c r="I68" s="153"/>
      <c r="J68" s="29"/>
    </row>
    <row r="69" spans="1:13" x14ac:dyDescent="0.15">
      <c r="A69" s="25"/>
      <c r="B69" s="286" t="s">
        <v>103</v>
      </c>
      <c r="C69" s="28"/>
      <c r="D69" s="28"/>
      <c r="E69" s="4">
        <f>ROUND(SUMIF($B30:$B41,$B$34,E30:E41)*$J$3,0)</f>
        <v>0</v>
      </c>
      <c r="F69" s="4">
        <f>ROUND(SUMIF($B30:$B41,$B$34,F30:F41)*$J$3,0)</f>
        <v>0</v>
      </c>
      <c r="G69" s="4">
        <f>ROUND(SUMIF($B30:$B41,$B$34,G30:G41)*$J$3,0)</f>
        <v>0</v>
      </c>
      <c r="H69" s="4">
        <f>ROUND(SUMIF($B30:$B41,$B$34,H30:H41)*$J$3,0)</f>
        <v>0</v>
      </c>
      <c r="I69" s="4">
        <f>ROUND(SUMIF($B30:$B41,$B$34,I30:I41)*$J$3,0)</f>
        <v>0</v>
      </c>
      <c r="J69" s="29">
        <f t="shared" ref="J69:J80" si="57">SUM(E69:I69)</f>
        <v>0</v>
      </c>
    </row>
    <row r="70" spans="1:13" x14ac:dyDescent="0.15">
      <c r="A70" s="25"/>
      <c r="B70" s="286" t="s">
        <v>122</v>
      </c>
      <c r="C70" s="28"/>
      <c r="D70" s="28"/>
      <c r="E70" s="153">
        <v>0</v>
      </c>
      <c r="F70" s="153">
        <v>0</v>
      </c>
      <c r="G70" s="153">
        <v>0</v>
      </c>
      <c r="H70" s="153">
        <v>0</v>
      </c>
      <c r="I70" s="153">
        <v>0</v>
      </c>
      <c r="J70" s="29">
        <f t="shared" ref="J70" si="58">SUM(E70:I70)</f>
        <v>0</v>
      </c>
      <c r="L70" s="168"/>
      <c r="M70" s="168"/>
    </row>
    <row r="71" spans="1:13" x14ac:dyDescent="0.15">
      <c r="A71" s="25"/>
      <c r="B71" s="286" t="s">
        <v>121</v>
      </c>
      <c r="C71" s="28"/>
      <c r="D71" s="28"/>
      <c r="E71" s="153">
        <v>0</v>
      </c>
      <c r="F71" s="153">
        <v>0</v>
      </c>
      <c r="G71" s="153">
        <v>0</v>
      </c>
      <c r="H71" s="153">
        <v>0</v>
      </c>
      <c r="I71" s="153">
        <v>0</v>
      </c>
      <c r="J71" s="29">
        <f t="shared" ref="J71" si="59">SUM(E71:I71)</f>
        <v>0</v>
      </c>
      <c r="L71" s="168"/>
      <c r="M71" s="168"/>
    </row>
    <row r="72" spans="1:13" x14ac:dyDescent="0.15">
      <c r="A72" s="25"/>
      <c r="B72" s="286" t="s">
        <v>135</v>
      </c>
      <c r="C72" s="28"/>
      <c r="D72" s="28"/>
      <c r="E72" s="153">
        <v>0</v>
      </c>
      <c r="F72" s="153">
        <v>0</v>
      </c>
      <c r="G72" s="153">
        <v>0</v>
      </c>
      <c r="H72" s="153">
        <v>0</v>
      </c>
      <c r="I72" s="153">
        <v>0</v>
      </c>
      <c r="J72" s="29">
        <f>SUM(E72:I72)</f>
        <v>0</v>
      </c>
    </row>
    <row r="73" spans="1:13" x14ac:dyDescent="0.15">
      <c r="A73" s="25"/>
      <c r="B73" s="286" t="s">
        <v>125</v>
      </c>
      <c r="C73" s="28"/>
      <c r="D73" s="28"/>
      <c r="E73" s="153">
        <v>0</v>
      </c>
      <c r="F73" s="153">
        <v>0</v>
      </c>
      <c r="G73" s="153">
        <v>0</v>
      </c>
      <c r="H73" s="153">
        <v>0</v>
      </c>
      <c r="I73" s="153">
        <v>0</v>
      </c>
      <c r="J73" s="29">
        <f t="shared" si="57"/>
        <v>0</v>
      </c>
    </row>
    <row r="74" spans="1:13" x14ac:dyDescent="0.15">
      <c r="A74" s="25"/>
      <c r="B74" s="301" t="s">
        <v>128</v>
      </c>
      <c r="C74" s="28"/>
      <c r="D74" s="28"/>
      <c r="E74" s="153">
        <v>0</v>
      </c>
      <c r="F74" s="153">
        <v>0</v>
      </c>
      <c r="G74" s="153">
        <v>0</v>
      </c>
      <c r="H74" s="153">
        <v>0</v>
      </c>
      <c r="I74" s="153">
        <v>0</v>
      </c>
      <c r="J74" s="29">
        <f t="shared" ref="J74" si="60">SUM(E74:I74)</f>
        <v>0</v>
      </c>
    </row>
    <row r="75" spans="1:13" x14ac:dyDescent="0.15">
      <c r="A75" s="25"/>
      <c r="B75" s="286" t="s">
        <v>119</v>
      </c>
      <c r="C75" s="28"/>
      <c r="D75" s="28"/>
      <c r="E75" s="153">
        <v>0</v>
      </c>
      <c r="F75" s="153">
        <v>0</v>
      </c>
      <c r="G75" s="153">
        <v>0</v>
      </c>
      <c r="H75" s="153">
        <v>0</v>
      </c>
      <c r="I75" s="153">
        <v>0</v>
      </c>
      <c r="J75" s="29">
        <f t="shared" ref="J75" si="61">SUM(E75:I75)</f>
        <v>0</v>
      </c>
      <c r="L75" s="168"/>
      <c r="M75" s="168"/>
    </row>
    <row r="76" spans="1:13" x14ac:dyDescent="0.15">
      <c r="A76" s="25"/>
      <c r="B76" s="286" t="s">
        <v>127</v>
      </c>
      <c r="C76" s="28"/>
      <c r="D76" s="28"/>
      <c r="E76" s="153">
        <v>0</v>
      </c>
      <c r="F76" s="153">
        <v>0</v>
      </c>
      <c r="G76" s="153">
        <v>0</v>
      </c>
      <c r="H76" s="153">
        <v>0</v>
      </c>
      <c r="I76" s="153">
        <v>0</v>
      </c>
      <c r="J76" s="29">
        <f t="shared" ref="J76" si="62">SUM(E76:I76)</f>
        <v>0</v>
      </c>
      <c r="L76" s="168"/>
      <c r="M76" s="168"/>
    </row>
    <row r="77" spans="1:13" x14ac:dyDescent="0.15">
      <c r="A77" s="25"/>
      <c r="B77" s="286" t="s">
        <v>120</v>
      </c>
      <c r="C77" s="28"/>
      <c r="D77" s="28"/>
      <c r="E77" s="153">
        <v>0</v>
      </c>
      <c r="F77" s="153">
        <v>0</v>
      </c>
      <c r="G77" s="153">
        <v>0</v>
      </c>
      <c r="H77" s="153">
        <v>0</v>
      </c>
      <c r="I77" s="153">
        <v>0</v>
      </c>
      <c r="J77" s="29">
        <f t="shared" ref="J77" si="63">SUM(E77:I77)</f>
        <v>0</v>
      </c>
      <c r="L77" s="168"/>
      <c r="M77" s="168"/>
    </row>
    <row r="78" spans="1:13" x14ac:dyDescent="0.15">
      <c r="A78" s="25"/>
      <c r="B78" s="286" t="s">
        <v>105</v>
      </c>
      <c r="C78" s="28"/>
      <c r="D78" s="28"/>
      <c r="E78" s="153">
        <v>0</v>
      </c>
      <c r="F78" s="153">
        <v>0</v>
      </c>
      <c r="G78" s="153">
        <v>0</v>
      </c>
      <c r="H78" s="153">
        <v>0</v>
      </c>
      <c r="I78" s="153">
        <v>0</v>
      </c>
      <c r="J78" s="29">
        <f t="shared" si="57"/>
        <v>0</v>
      </c>
      <c r="L78" s="168"/>
      <c r="M78" s="168"/>
    </row>
    <row r="79" spans="1:13" x14ac:dyDescent="0.15">
      <c r="A79" s="25"/>
      <c r="B79" s="288" t="s">
        <v>70</v>
      </c>
      <c r="C79" s="45"/>
      <c r="D79" s="45"/>
      <c r="E79" s="287">
        <v>0</v>
      </c>
      <c r="F79" s="316">
        <f t="shared" ref="F79" si="64">ROUND(E79*(1+$J$9),0)</f>
        <v>0</v>
      </c>
      <c r="G79" s="316">
        <f t="shared" ref="G79" si="65">ROUND(F79*(1+$J$9),0)</f>
        <v>0</v>
      </c>
      <c r="H79" s="316">
        <f t="shared" ref="H79" si="66">ROUND(G79*(1+$J$9),0)</f>
        <v>0</v>
      </c>
      <c r="I79" s="316">
        <f t="shared" ref="I79" si="67">ROUND(H79*(1+$J$9),0)</f>
        <v>0</v>
      </c>
      <c r="J79" s="35">
        <f>SUM(E79:I79)</f>
        <v>0</v>
      </c>
      <c r="L79" s="168"/>
      <c r="M79" s="168"/>
    </row>
    <row r="80" spans="1:13" x14ac:dyDescent="0.15">
      <c r="A80" s="25"/>
      <c r="B80" s="360" t="s">
        <v>133</v>
      </c>
      <c r="C80" s="212"/>
      <c r="D80" s="212"/>
      <c r="E80" s="354">
        <f>SUM(E69:E79)</f>
        <v>0</v>
      </c>
      <c r="F80" s="354">
        <f t="shared" ref="F80:I80" si="68">SUM(F69:F79)</f>
        <v>0</v>
      </c>
      <c r="G80" s="354">
        <f t="shared" si="68"/>
        <v>0</v>
      </c>
      <c r="H80" s="354">
        <f t="shared" si="68"/>
        <v>0</v>
      </c>
      <c r="I80" s="354">
        <f t="shared" si="68"/>
        <v>0</v>
      </c>
      <c r="J80" s="42">
        <f t="shared" si="57"/>
        <v>0</v>
      </c>
      <c r="L80" s="168"/>
      <c r="M80" s="168"/>
    </row>
    <row r="81" spans="1:12" x14ac:dyDescent="0.15">
      <c r="A81" s="25"/>
      <c r="B81" s="210" t="s">
        <v>14</v>
      </c>
      <c r="C81" s="212"/>
      <c r="D81" s="28"/>
      <c r="E81" s="47">
        <f>SUM(E59:E79)</f>
        <v>0</v>
      </c>
      <c r="F81" s="47">
        <f>SUM(F59:F79)</f>
        <v>0</v>
      </c>
      <c r="G81" s="47">
        <f>SUM(G59:G79)</f>
        <v>0</v>
      </c>
      <c r="H81" s="47">
        <f>SUM(H59:H79)</f>
        <v>0</v>
      </c>
      <c r="I81" s="47">
        <f>SUM(I59:I79)</f>
        <v>0</v>
      </c>
      <c r="J81" s="42">
        <f t="shared" si="54"/>
        <v>0</v>
      </c>
    </row>
    <row r="82" spans="1:12" ht="4.5" customHeight="1" x14ac:dyDescent="0.15">
      <c r="A82" s="25"/>
      <c r="B82" s="208"/>
      <c r="C82" s="28"/>
      <c r="D82" s="28"/>
      <c r="E82" s="15"/>
      <c r="F82" s="15"/>
      <c r="G82" s="15"/>
      <c r="H82" s="15"/>
      <c r="I82" s="15"/>
      <c r="J82" s="29"/>
    </row>
    <row r="83" spans="1:12" x14ac:dyDescent="0.15">
      <c r="A83" s="25" t="s">
        <v>7</v>
      </c>
      <c r="B83" s="212" t="s">
        <v>8</v>
      </c>
      <c r="C83" s="41"/>
      <c r="D83" s="28"/>
      <c r="E83" s="48">
        <f>E49+E51+E53+E54+E56+E81</f>
        <v>0</v>
      </c>
      <c r="F83" s="48">
        <f>F49+F51+F53+F54+F56+F81</f>
        <v>0</v>
      </c>
      <c r="G83" s="48">
        <f>G49+G51+G53+G54+G56+G81</f>
        <v>0</v>
      </c>
      <c r="H83" s="48">
        <f>H49+H51+H53+H54+H56+H81</f>
        <v>0</v>
      </c>
      <c r="I83" s="48">
        <f>I49+I51+I53+I54+I56+I81</f>
        <v>0</v>
      </c>
      <c r="J83" s="42">
        <f>SUM(E83:I83)</f>
        <v>0</v>
      </c>
      <c r="L83" s="49"/>
    </row>
    <row r="84" spans="1:12" x14ac:dyDescent="0.15">
      <c r="A84" s="25"/>
      <c r="B84" s="289" t="str">
        <f>IF($C$3="","",IF($C$3=AD4,"MTDC Base Cost",IF($C$3=AD5,"TDC Base Cost","Other Base Cost")))</f>
        <v>MTDC Base Cost</v>
      </c>
      <c r="C84" s="49"/>
      <c r="D84" s="49"/>
      <c r="E84" s="51">
        <f>IF($C$3="",0,IF($C$3=$AD$4,E83-E51-E56-SUMIF($B$59:$B$79,$B$65,E59:E79)-E69-E63,E83-E69))</f>
        <v>0</v>
      </c>
      <c r="F84" s="51">
        <f>IF($C$3="",0,IF($C$3=$AD$4,F83-F51-F56-SUMIF($B$59:$B$79,$B$65,F59:F79)-F69-F63,F83-F69))</f>
        <v>0</v>
      </c>
      <c r="G84" s="51">
        <f>IF($C$3="",0,IF($C$3=$AD$4,G83-G51-G56-SUMIF($B$59:$B$79,$B$65,G59:G79)-G69-G63,G83-G69))</f>
        <v>0</v>
      </c>
      <c r="H84" s="51">
        <f>IF($C$3="",0,IF($C$3=$AD$4,H83-H51-H56-SUMIF($B$59:$B$79,$B$65,H59:H79)-H69-H63,H83-H69))</f>
        <v>0</v>
      </c>
      <c r="I84" s="51">
        <f>IF($C$3="",0,IF($C$3=$AD$4,I83-I51-I56-SUMIF($B$59:$B$79,$B$65,I59:I79)-I69-I63,I83-I69))</f>
        <v>0</v>
      </c>
      <c r="J84" s="52">
        <f>SUM(E84:I84)</f>
        <v>0</v>
      </c>
    </row>
    <row r="85" spans="1:12" ht="4.5" customHeight="1" x14ac:dyDescent="0.15">
      <c r="A85" s="25"/>
      <c r="B85" s="208"/>
      <c r="C85" s="49"/>
      <c r="D85" s="49"/>
      <c r="E85" s="51"/>
      <c r="F85" s="51"/>
      <c r="G85" s="51"/>
      <c r="H85" s="51"/>
      <c r="I85" s="51"/>
      <c r="J85" s="52"/>
    </row>
    <row r="86" spans="1:12" x14ac:dyDescent="0.15">
      <c r="A86" s="25" t="s">
        <v>110</v>
      </c>
      <c r="B86" s="212" t="s">
        <v>113</v>
      </c>
      <c r="C86" s="41"/>
      <c r="D86" s="28"/>
      <c r="E86" s="48" t="str">
        <f>IF($C$4="TBD","TBD",IF(E83=0,"TBD",ROUND($C$4*E84,0)))</f>
        <v>TBD</v>
      </c>
      <c r="F86" s="48" t="str">
        <f t="shared" ref="F86:I86" si="69">IF($C$4="TBD","TBD",IF(F83=0,"TBD",ROUND($C$4*F84,0)))</f>
        <v>TBD</v>
      </c>
      <c r="G86" s="48" t="str">
        <f t="shared" si="69"/>
        <v>TBD</v>
      </c>
      <c r="H86" s="48" t="str">
        <f t="shared" si="69"/>
        <v>TBD</v>
      </c>
      <c r="I86" s="48" t="str">
        <f t="shared" si="69"/>
        <v>TBD</v>
      </c>
      <c r="J86" s="42">
        <f>SUM(E86:I86)</f>
        <v>0</v>
      </c>
    </row>
    <row r="87" spans="1:12" ht="4.5" customHeight="1" x14ac:dyDescent="0.15">
      <c r="A87" s="25"/>
      <c r="B87" s="208"/>
      <c r="C87" s="28"/>
      <c r="D87" s="28"/>
      <c r="E87" s="15"/>
      <c r="F87" s="15"/>
      <c r="G87" s="15"/>
      <c r="H87" s="15"/>
      <c r="I87" s="15"/>
      <c r="J87" s="29"/>
    </row>
    <row r="88" spans="1:12" ht="14" thickBot="1" x14ac:dyDescent="0.2">
      <c r="A88" s="53" t="s">
        <v>111</v>
      </c>
      <c r="B88" s="213" t="s">
        <v>34</v>
      </c>
      <c r="C88" s="55"/>
      <c r="D88" s="55"/>
      <c r="E88" s="56" t="str">
        <f>IF($C$4="TBD","TBD",IF(E83=0,"TBD",E86+E83))</f>
        <v>TBD</v>
      </c>
      <c r="F88" s="56" t="str">
        <f t="shared" ref="F88:I88" si="70">IF($C$4="TBD","TBD",IF(F83=0,"TBD",F86+F83))</f>
        <v>TBD</v>
      </c>
      <c r="G88" s="56" t="str">
        <f t="shared" si="70"/>
        <v>TBD</v>
      </c>
      <c r="H88" s="56" t="str">
        <f t="shared" si="70"/>
        <v>TBD</v>
      </c>
      <c r="I88" s="56" t="str">
        <f t="shared" si="70"/>
        <v>TBD</v>
      </c>
      <c r="J88" s="57">
        <f>SUM(E88:I88)</f>
        <v>0</v>
      </c>
    </row>
    <row r="89" spans="1:12" ht="4.5" customHeight="1" thickBot="1" x14ac:dyDescent="0.2">
      <c r="A89" s="14"/>
      <c r="B89" s="168"/>
      <c r="C89" s="14"/>
      <c r="D89" s="14"/>
      <c r="E89" s="14"/>
      <c r="F89" s="14"/>
      <c r="G89" s="14"/>
      <c r="H89" s="14"/>
      <c r="I89" s="14"/>
      <c r="J89" s="14"/>
    </row>
    <row r="90" spans="1:12" ht="12.75" customHeight="1" x14ac:dyDescent="0.15">
      <c r="A90" s="447" t="s">
        <v>62</v>
      </c>
      <c r="B90" s="214" t="s">
        <v>35</v>
      </c>
      <c r="C90" s="215"/>
      <c r="D90" s="214"/>
      <c r="E90" s="163">
        <f>IF(E88="TBD",0,E86/E88)</f>
        <v>0</v>
      </c>
      <c r="F90" s="163">
        <f t="shared" ref="F90:I90" si="71">IF(F88="TBD",0,F86/F83)</f>
        <v>0</v>
      </c>
      <c r="G90" s="163">
        <f t="shared" si="71"/>
        <v>0</v>
      </c>
      <c r="H90" s="163">
        <f t="shared" si="71"/>
        <v>0</v>
      </c>
      <c r="I90" s="163">
        <f t="shared" si="71"/>
        <v>0</v>
      </c>
      <c r="J90" s="67">
        <f t="shared" ref="J90" si="72">IF(J88&gt;0,J86/J83,0)</f>
        <v>0</v>
      </c>
    </row>
    <row r="91" spans="1:12" ht="14" thickBot="1" x14ac:dyDescent="0.2">
      <c r="A91" s="448"/>
      <c r="B91" s="216" t="s">
        <v>46</v>
      </c>
      <c r="C91" s="217"/>
      <c r="D91" s="216"/>
      <c r="E91" s="180">
        <f t="shared" ref="E91:J91" si="73">IF($C$4=$J$1,0,ROUND($J$1*(E83-E51-E56-E63-SUMIF($B$59:$B$79,$B$65,E59:E79)-E69),0)- ROUND($C$4*E84,0))</f>
        <v>0</v>
      </c>
      <c r="F91" s="180">
        <f t="shared" si="73"/>
        <v>0</v>
      </c>
      <c r="G91" s="180">
        <f t="shared" si="73"/>
        <v>0</v>
      </c>
      <c r="H91" s="180">
        <f t="shared" si="73"/>
        <v>0</v>
      </c>
      <c r="I91" s="180">
        <f t="shared" si="73"/>
        <v>0</v>
      </c>
      <c r="J91" s="177">
        <f t="shared" si="73"/>
        <v>0</v>
      </c>
    </row>
    <row r="92" spans="1:12" x14ac:dyDescent="0.15">
      <c r="F92" s="136"/>
      <c r="G92" s="136"/>
      <c r="H92" s="136"/>
      <c r="I92" s="136"/>
    </row>
    <row r="93" spans="1:12" x14ac:dyDescent="0.15">
      <c r="F93" s="136"/>
      <c r="G93" s="136"/>
      <c r="H93" s="136"/>
      <c r="I93" s="136"/>
    </row>
    <row r="156" spans="19:19" x14ac:dyDescent="0.15">
      <c r="S156" s="441"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57" spans="19:19" x14ac:dyDescent="0.15">
      <c r="S157" s="442"/>
    </row>
    <row r="158" spans="19:19" x14ac:dyDescent="0.15">
      <c r="S158" s="442"/>
    </row>
    <row r="159" spans="19:19" x14ac:dyDescent="0.15">
      <c r="S159" s="442"/>
    </row>
    <row r="160" spans="19:19" x14ac:dyDescent="0.15">
      <c r="S160" s="442"/>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9">
    <mergeCell ref="S156:S160"/>
    <mergeCell ref="L11:L15"/>
    <mergeCell ref="L1:L10"/>
    <mergeCell ref="A90:A91"/>
    <mergeCell ref="C1:E1"/>
    <mergeCell ref="C2:E2"/>
    <mergeCell ref="C3:E3"/>
    <mergeCell ref="C4:E4"/>
    <mergeCell ref="A5:E10"/>
  </mergeCells>
  <conditionalFormatting sqref="L11:L12">
    <cfRule type="expression" dxfId="10" priority="1">
      <formula>ISNUMBER(SEARCH("GUIDANCE",$L$11))</formula>
    </cfRule>
  </conditionalFormatting>
  <dataValidations count="25">
    <dataValidation allowBlank="1" showInputMessage="1" showErrorMessage="1" promptTitle="2 CFR 200.413(c)" prompt="Additional justification is required." sqref="B38" xr:uid="{00000000-0002-0000-0100-000000000000}"/>
    <dataValidation type="list" allowBlank="1" showInputMessage="1" showErrorMessage="1" promptTitle="F&amp;A Cost Basis" prompt="Select the basis for the F&amp;A costs._x000a_- Full Negotiated Rate = MTDC_x000a_- Reduced Rate = TDC (including (0% or 10%)_x000a_- Non-Standard Costs Assessed F&amp;A Rate = Other" sqref="C3:E3" xr:uid="{00000000-0002-0000-0100-000001000000}">
      <formula1>$AD$4:$AD$6</formula1>
    </dataValidation>
    <dataValidation allowBlank="1" showInputMessage="1" showErrorMessage="1" promptTitle="Notes" prompt="Add notes as necessary." sqref="A5:E10" xr:uid="{00000000-0002-0000-0100-000002000000}"/>
    <dataValidation allowBlank="1" showInputMessage="1" showErrorMessage="1" promptTitle="Applied F&amp;A Rate" prompt="If appplicable, then override the Applicable F&amp;A Rate with the F&amp;A Rate to be applied to this project." sqref="C4:E4" xr:uid="{00000000-0002-0000-0100-000003000000}"/>
    <dataValidation allowBlank="1" showInputMessage="1" showErrorMessage="1" promptTitle="Note" prompt="MTDC or TDC will display based on the value selected in cell I3." sqref="B84" xr:uid="{00000000-0002-0000-0100-000004000000}"/>
    <dataValidation allowBlank="1" showInputMessage="1" showErrorMessage="1" promptTitle="Applicable F&amp;A Rate" prompt="This field will dislpayed after inputting Activity Type and Location" sqref="J1" xr:uid="{00000000-0002-0000-0100-000005000000}"/>
    <dataValidation type="list" allowBlank="1" showInputMessage="1" showErrorMessage="1" promptTitle="Project Location" prompt="Select the Project Location." sqref="C2:E2" xr:uid="{00000000-0002-0000-0100-000006000000}">
      <formula1>$AA$3:$AB$3</formula1>
    </dataValidation>
    <dataValidation type="list" allowBlank="1" showInputMessage="1" showErrorMessage="1" promptTitle="Project Activity Type" prompt="Select the Project Activity Type." sqref="C1:E1" xr:uid="{00000000-0002-0000-0100-000007000000}">
      <formula1>$Z$4:$Z$9</formula1>
    </dataValidation>
    <dataValidation allowBlank="1" showInputMessage="1" showErrorMessage="1" promptTitle="2 CFR 200.33" prompt="Tangible personal property having a useful life of more than one year and a per-unit acquisition cost which equals or exceeds $5,000." sqref="B51" xr:uid="{00000000-0002-0000-0100-000008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56" xr:uid="{00000000-0002-0000-0100-000009000000}"/>
    <dataValidation allowBlank="1" showInputMessage="1" showErrorMessage="1" promptTitle="2 CFR 200.92" prompt="With MTDC basis, the first $25,000 of each subaward is assessed F&amp;A costs. " sqref="E66 E64" xr:uid="{00000000-0002-0000-0100-00000A000000}"/>
    <dataValidation allowBlank="1" showInputMessage="1" showErrorMessage="1" promptTitle="2 CFR 200.92" prompt="Subaward" sqref="B66 B64" xr:uid="{00000000-0002-0000-0100-00000B000000}"/>
    <dataValidation allowBlank="1" showInputMessage="1" showErrorMessage="1" promptTitle="OBFS 15" prompt="Travel Reimbursement and Per Diem: https://www.obfs.uillinois.edu/bfpp/section-15-travel/travel-reimbursement-and-per-diem" sqref="B53:B54" xr:uid="{00000000-0002-0000-0100-00000C000000}"/>
    <dataValidation allowBlank="1" showInputMessage="1" showErrorMessage="1" promptTitle="2 CFR 200.431" prompt="Compensation-fringe benefits" sqref="B48" xr:uid="{00000000-0002-0000-0100-00000D000000}"/>
    <dataValidation allowBlank="1" showInputMessage="1" showErrorMessage="1" promptTitle="Graduate College-Assistantships" prompt="https://grad.illinois.edu/assistantships" sqref="B34" xr:uid="{00000000-0002-0000-0100-00000E000000}"/>
    <dataValidation allowBlank="1" showInputMessage="1" showErrorMessage="1" promptTitle="Service Activities" prompt="Description: https://www.obfs.uillinois.edu/government-costing/service-Activities/" sqref="B74" xr:uid="{00000000-0002-0000-0100-00000F000000}"/>
    <dataValidation allowBlank="1" showInputMessage="1" showErrorMessage="1" promptTitle="Internal Program Rate" prompt="May be deemed as prohibited voluntary cost share by NSF." sqref="B63" xr:uid="{00000000-0002-0000-0100-000010000000}"/>
    <dataValidation allowBlank="1" showInputMessage="1" showErrorMessage="1" promptTitle="2 CFR 200.459" prompt="Professional Service Costs" sqref="B61" xr:uid="{00000000-0002-0000-0100-000011000000}"/>
    <dataValidation allowBlank="1" showInputMessage="1" showErrorMessage="1" promptTitle="2 CFR 200.330(b)" prompt="Contractor (Vendor) Costs" sqref="B72" xr:uid="{00000000-0002-0000-0100-000012000000}"/>
    <dataValidation allowBlank="1" showInputMessage="1" showErrorMessage="1" promptTitle="2 CFR 200.414 and Appendix III" prompt="Indirect (F&amp;A) costs" sqref="B86" xr:uid="{00000000-0002-0000-0100-000013000000}"/>
    <dataValidation allowBlank="1" showInputMessage="1" showErrorMessage="1" promptTitle="2 CFR 200.430" prompt="Compensation-personal services" sqref="B12 B29" xr:uid="{00000000-0002-0000-0100-000014000000}"/>
    <dataValidation allowBlank="1" showInputMessage="1" showErrorMessage="1" promptTitle="2 CFR 200.461" prompt="Publication and printing costs" sqref="B60" xr:uid="{00000000-0002-0000-0100-000015000000}"/>
    <dataValidation allowBlank="1" showInputMessage="1" showErrorMessage="1" promptTitle="2 CFR 200.314" prompt="Supplies" sqref="B59" xr:uid="{00000000-0002-0000-0100-000016000000}"/>
    <dataValidation allowBlank="1" showInputMessage="1" showErrorMessage="1" promptTitle="2 CFR 200.330" prompt="Criteria for subrecipient versus contractor determination" sqref="B65 B67" xr:uid="{00000000-0002-0000-0100-000017000000}"/>
    <dataValidation allowBlank="1" showInputMessage="1" showErrorMessage="1" promptTitle="Minimum Salary" prompt="FY 2020 Campus Budget Guidelines: https://www.obfs.uillinois.edu/budgeting/urbana-champaign-campus/budget-guidelines/fy-2020" sqref="B30" xr:uid="{00000000-0002-0000-0100-000018000000}"/>
  </dataValidations>
  <hyperlinks>
    <hyperlink ref="F4" r:id="rId1" xr:uid="{00000000-0004-0000-0100-000000000000}"/>
    <hyperlink ref="F5" r:id="rId2" xr:uid="{00000000-0004-0000-0100-000001000000}"/>
    <hyperlink ref="F6" r:id="rId3" xr:uid="{00000000-0004-0000-0100-000002000000}"/>
    <hyperlink ref="F7" r:id="rId4" xr:uid="{00000000-0004-0000-0100-000003000000}"/>
    <hyperlink ref="F3" r:id="rId5" xr:uid="{00000000-0004-0000-0100-000004000000}"/>
    <hyperlink ref="F1" r:id="rId6" xr:uid="{00000000-0004-0000-0100-000005000000}"/>
    <hyperlink ref="F2" r:id="rId7" xr:uid="{00000000-0004-0000-0100-000006000000}"/>
    <hyperlink ref="B74" r:id="rId8" xr:uid="{00000000-0004-0000-0100-000007000000}"/>
  </hyperlinks>
  <printOptions horizontalCentered="1"/>
  <pageMargins left="0.25" right="0.25" top="0.75" bottom="0.75" header="0.3" footer="0.3"/>
  <pageSetup scale="90" fitToHeight="0" orientation="portrait" r:id="rId9"/>
  <headerFooter alignWithMargins="0">
    <oddHeader>&amp;L&amp;G&amp;C&amp;"Arial,Bold"&amp;12SPA Budget Template - FY20&amp;RPage &amp;P of &amp;N</oddHeader>
    <oddFooter>&amp;LSPA v.20190802&amp;C&amp;A&amp;RLast Updated: &amp;D</oddFoot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pageSetUpPr fitToPage="1"/>
  </sheetPr>
  <dimension ref="A1:BB162"/>
  <sheetViews>
    <sheetView showGridLines="0" zoomScale="115" zoomScaleNormal="115" workbookViewId="0">
      <pane ySplit="9" topLeftCell="A10" activePane="bottomLeft" state="frozen"/>
      <selection pane="bottomLeft" activeCell="A5" sqref="A5:E9"/>
    </sheetView>
  </sheetViews>
  <sheetFormatPr baseColWidth="10" defaultColWidth="9.1640625" defaultRowHeight="13" x14ac:dyDescent="0.15"/>
  <cols>
    <col min="1" max="1" width="4.83203125" style="21" customWidth="1"/>
    <col min="2" max="2" width="15.6640625" style="22" customWidth="1"/>
    <col min="3" max="3" width="7" style="23" customWidth="1"/>
    <col min="4" max="4" width="7.83203125" style="23" customWidth="1"/>
    <col min="5" max="5" width="13.33203125" style="10" customWidth="1"/>
    <col min="6" max="9" width="13.33203125" style="16" customWidth="1"/>
    <col min="10" max="10" width="13.33203125" style="63" customWidth="1"/>
    <col min="11" max="11" width="1.33203125" style="14" customWidth="1"/>
    <col min="12" max="12" width="78.5" style="14" customWidth="1"/>
    <col min="13" max="13" width="10" style="14" customWidth="1"/>
    <col min="14" max="16384" width="9.1640625" style="14"/>
  </cols>
  <sheetData>
    <row r="1" spans="1:54" ht="10.5" customHeight="1" x14ac:dyDescent="0.15">
      <c r="A1" s="191" t="s">
        <v>19</v>
      </c>
      <c r="B1" s="192"/>
      <c r="C1" s="449"/>
      <c r="D1" s="449"/>
      <c r="E1" s="449"/>
      <c r="F1" s="291" t="s">
        <v>10</v>
      </c>
      <c r="G1" s="194"/>
      <c r="H1" s="223"/>
      <c r="I1" s="312" t="s">
        <v>64</v>
      </c>
      <c r="J1" s="195" t="str">
        <f>IF(AND($C$1=$AA$4,$C$2=$AB$3),$AB$4,IF(AND($C$1=$AA$4,$C$2=$AC$3),$AC$4,IF(AND($C$1=$AA$5,$C$2=$AB$3),$AB$5,IF(AND($C$1=$AA$5,$C$2=$AC$3),$AC$5,IF(AND($C$1=$AA$6,$C$2=$AB$3),$AB$6,IF(AND($C$1=$AA$6,$C$2=$AC$3),$AC$6,"TBD"))))))</f>
        <v>TBD</v>
      </c>
      <c r="K1" s="12"/>
      <c r="L1" s="460" t="s">
        <v>95</v>
      </c>
    </row>
    <row r="2" spans="1:54" ht="12" customHeight="1" thickBot="1" x14ac:dyDescent="0.2">
      <c r="A2" s="196" t="s">
        <v>18</v>
      </c>
      <c r="B2" s="197"/>
      <c r="C2" s="450"/>
      <c r="D2" s="450"/>
      <c r="E2" s="450"/>
      <c r="F2" s="311"/>
      <c r="G2" s="197"/>
      <c r="H2" s="197"/>
      <c r="I2" s="313" t="s">
        <v>65</v>
      </c>
      <c r="J2" s="205" t="str">
        <f>IF(AND($C$1=$AA$4,$C$2=$AD$3),$AD$4,IF(AND($C$1=$AA$4,$C$2=$AE$3),$AE$4,IF(AND($C$1=$AA$5,$C$2=$AD$3),$AD$5,IF(AND($C$1=$AA$5,$C$2=$AE$3),$AE$5,IF(AND($C$1=$AA$6,$C$2=$AD$3),$AD$6,IF(AND($C$1=$AA$6,$C$2=$AE$3),$AE$6,"TBD"))))))</f>
        <v>TBD</v>
      </c>
      <c r="K2" s="12"/>
      <c r="L2" s="461"/>
      <c r="AC2" s="168" t="s">
        <v>64</v>
      </c>
      <c r="AD2" s="168" t="s">
        <v>65</v>
      </c>
    </row>
    <row r="3" spans="1:54" ht="11.25" customHeight="1" x14ac:dyDescent="0.15">
      <c r="A3" s="196" t="s">
        <v>37</v>
      </c>
      <c r="B3" s="197"/>
      <c r="C3" s="450" t="s">
        <v>28</v>
      </c>
      <c r="D3" s="450"/>
      <c r="E3" s="450"/>
      <c r="F3" s="292" t="s">
        <v>11</v>
      </c>
      <c r="G3" s="200"/>
      <c r="H3" s="200"/>
      <c r="I3" s="200"/>
      <c r="J3" s="199">
        <v>0.64</v>
      </c>
      <c r="K3" s="12"/>
      <c r="L3" s="461"/>
      <c r="AA3" s="17"/>
      <c r="AB3" s="14" t="s">
        <v>15</v>
      </c>
      <c r="AC3" s="14" t="s">
        <v>16</v>
      </c>
      <c r="AD3" s="14" t="s">
        <v>15</v>
      </c>
      <c r="AE3" s="14" t="s">
        <v>16</v>
      </c>
      <c r="AG3" s="18" t="s">
        <v>27</v>
      </c>
    </row>
    <row r="4" spans="1:54" ht="12" customHeight="1" thickBot="1" x14ac:dyDescent="0.2">
      <c r="A4" s="196" t="s">
        <v>20</v>
      </c>
      <c r="B4" s="197"/>
      <c r="C4" s="450" t="str">
        <f>J1</f>
        <v>TBD</v>
      </c>
      <c r="D4" s="450"/>
      <c r="E4" s="450"/>
      <c r="F4" s="292" t="s">
        <v>12</v>
      </c>
      <c r="G4" s="200"/>
      <c r="H4" s="200"/>
      <c r="I4" s="200"/>
      <c r="J4" s="199">
        <v>0.36930000000000002</v>
      </c>
      <c r="K4" s="12"/>
      <c r="L4" s="461"/>
      <c r="AA4" s="14" t="s">
        <v>68</v>
      </c>
      <c r="AB4" s="184">
        <v>0.377</v>
      </c>
      <c r="AC4" s="184">
        <v>0.1673</v>
      </c>
      <c r="AD4" s="184">
        <v>0.2</v>
      </c>
      <c r="AE4" s="184">
        <v>0.1</v>
      </c>
      <c r="AG4" s="20" t="s">
        <v>28</v>
      </c>
    </row>
    <row r="5" spans="1:54" ht="10.5" customHeight="1" x14ac:dyDescent="0.15">
      <c r="A5" s="464" t="s">
        <v>129</v>
      </c>
      <c r="B5" s="465"/>
      <c r="C5" s="465"/>
      <c r="D5" s="465"/>
      <c r="E5" s="466"/>
      <c r="F5" s="292" t="s">
        <v>47</v>
      </c>
      <c r="G5" s="200"/>
      <c r="H5" s="200"/>
      <c r="I5" s="200"/>
      <c r="J5" s="199">
        <v>8.3400000000000002E-2</v>
      </c>
      <c r="K5" s="12"/>
      <c r="L5" s="461"/>
      <c r="AA5" s="14" t="s">
        <v>69</v>
      </c>
      <c r="AB5" s="184">
        <v>0.29470000000000002</v>
      </c>
      <c r="AC5" s="184">
        <v>0.1673</v>
      </c>
      <c r="AD5" s="184">
        <v>0.2</v>
      </c>
      <c r="AE5" s="184">
        <v>0.1</v>
      </c>
      <c r="AG5" s="20" t="s">
        <v>29</v>
      </c>
    </row>
    <row r="6" spans="1:54" ht="10.5" customHeight="1" x14ac:dyDescent="0.15">
      <c r="A6" s="467"/>
      <c r="B6" s="468"/>
      <c r="C6" s="468"/>
      <c r="D6" s="468"/>
      <c r="E6" s="469"/>
      <c r="F6" s="292" t="s">
        <v>51</v>
      </c>
      <c r="G6" s="200"/>
      <c r="H6" s="200"/>
      <c r="I6" s="200"/>
      <c r="J6" s="201">
        <v>1E-3</v>
      </c>
      <c r="K6" s="12"/>
      <c r="L6" s="461"/>
      <c r="AA6" s="14" t="s">
        <v>17</v>
      </c>
      <c r="AB6" s="184">
        <v>0.20530000000000001</v>
      </c>
      <c r="AC6" s="184">
        <v>0.15179999999999999</v>
      </c>
      <c r="AD6" s="184">
        <v>0.2</v>
      </c>
      <c r="AE6" s="184">
        <v>0.1</v>
      </c>
      <c r="AG6" s="20" t="s">
        <v>70</v>
      </c>
    </row>
    <row r="7" spans="1:54" ht="10.5" customHeight="1" x14ac:dyDescent="0.15">
      <c r="A7" s="467"/>
      <c r="B7" s="468"/>
      <c r="C7" s="468"/>
      <c r="D7" s="468"/>
      <c r="E7" s="469"/>
      <c r="F7" s="292" t="s">
        <v>48</v>
      </c>
      <c r="G7" s="200"/>
      <c r="H7" s="200"/>
      <c r="I7" s="200"/>
      <c r="J7" s="199">
        <v>7.7499999999999999E-2</v>
      </c>
      <c r="K7" s="12"/>
      <c r="L7" s="461"/>
      <c r="AA7" s="185" t="s">
        <v>71</v>
      </c>
      <c r="AB7" s="19">
        <v>0</v>
      </c>
      <c r="AC7" s="184">
        <v>0</v>
      </c>
      <c r="AD7" s="184">
        <v>0</v>
      </c>
      <c r="AE7" s="184">
        <v>0</v>
      </c>
    </row>
    <row r="8" spans="1:54" ht="9.75" customHeight="1" x14ac:dyDescent="0.15">
      <c r="A8" s="467"/>
      <c r="B8" s="468"/>
      <c r="C8" s="468"/>
      <c r="D8" s="468"/>
      <c r="E8" s="469"/>
      <c r="F8" s="293" t="s">
        <v>40</v>
      </c>
      <c r="G8" s="200"/>
      <c r="H8" s="200"/>
      <c r="I8" s="200"/>
      <c r="J8" s="199">
        <v>0.03</v>
      </c>
      <c r="K8" s="12"/>
      <c r="L8" s="461"/>
      <c r="AA8" s="185" t="s">
        <v>72</v>
      </c>
      <c r="AB8" s="19"/>
      <c r="AC8" s="19"/>
      <c r="AD8" s="19"/>
      <c r="AE8" s="19"/>
    </row>
    <row r="9" spans="1:54" ht="28.5" customHeight="1" thickBot="1" x14ac:dyDescent="0.2">
      <c r="A9" s="470"/>
      <c r="B9" s="471"/>
      <c r="C9" s="471"/>
      <c r="D9" s="471"/>
      <c r="E9" s="472"/>
      <c r="F9" s="310" t="s">
        <v>41</v>
      </c>
      <c r="G9" s="306"/>
      <c r="H9" s="307"/>
      <c r="I9" s="308"/>
      <c r="J9" s="309">
        <v>0.04</v>
      </c>
      <c r="K9" s="12"/>
      <c r="L9" s="462"/>
      <c r="AA9" s="365" t="s">
        <v>73</v>
      </c>
    </row>
    <row r="10" spans="1:54" s="24" customFormat="1" ht="18" customHeight="1" x14ac:dyDescent="0.3">
      <c r="A10" s="25"/>
      <c r="B10" s="9"/>
      <c r="C10" s="89"/>
      <c r="D10" s="89"/>
      <c r="E10" s="302" t="s">
        <v>83</v>
      </c>
      <c r="F10" s="305" t="s">
        <v>84</v>
      </c>
      <c r="G10" s="305" t="s">
        <v>85</v>
      </c>
      <c r="H10" s="305" t="s">
        <v>86</v>
      </c>
      <c r="I10" s="305" t="s">
        <v>87</v>
      </c>
      <c r="J10" s="304" t="s">
        <v>0</v>
      </c>
      <c r="K10" s="14"/>
      <c r="L10" s="443" t="str">
        <f ca="1">IF(ISNUMBER(SEARCH("Period 5",I10)),INDIRECT("S156"),"")</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row>
    <row r="11" spans="1:54" s="24" customFormat="1" ht="16" x14ac:dyDescent="0.3">
      <c r="A11" s="25" t="s">
        <v>1</v>
      </c>
      <c r="B11" s="209" t="s">
        <v>107</v>
      </c>
      <c r="C11" s="89"/>
      <c r="D11" s="89"/>
      <c r="E11" s="302"/>
      <c r="F11" s="303"/>
      <c r="G11" s="303"/>
      <c r="H11" s="303"/>
      <c r="I11" s="303"/>
      <c r="J11" s="64"/>
      <c r="K11" s="14"/>
      <c r="L11" s="44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row>
    <row r="12" spans="1:54" ht="12.75" customHeight="1" x14ac:dyDescent="0.15">
      <c r="A12" s="96"/>
      <c r="B12" s="187" t="s">
        <v>82</v>
      </c>
      <c r="C12" s="27" t="s">
        <v>21</v>
      </c>
      <c r="D12" s="28"/>
      <c r="E12" s="1">
        <v>0</v>
      </c>
      <c r="F12" s="2">
        <f>ROUND(E12*(1+$J$8), 0)</f>
        <v>0</v>
      </c>
      <c r="G12" s="2">
        <f>ROUND(F12*(1+$J$8), 0)</f>
        <v>0</v>
      </c>
      <c r="H12" s="2">
        <f>ROUND(G12*(1+$J$8), 0)</f>
        <v>0</v>
      </c>
      <c r="I12" s="2">
        <f>ROUND(H12*(1+$J$8), 0)</f>
        <v>0</v>
      </c>
      <c r="J12" s="29">
        <f t="shared" ref="J12:J23" si="0">SUM(E12:I12)</f>
        <v>0</v>
      </c>
      <c r="K12" s="30"/>
      <c r="L12" s="444"/>
    </row>
    <row r="13" spans="1:54" ht="12.75" customHeight="1" x14ac:dyDescent="0.15">
      <c r="A13" s="25"/>
      <c r="B13" s="341"/>
      <c r="C13" s="188" t="s">
        <v>22</v>
      </c>
      <c r="D13" s="189">
        <f>$J$4</f>
        <v>0.36930000000000002</v>
      </c>
      <c r="E13" s="224">
        <f>E12*$D13</f>
        <v>0</v>
      </c>
      <c r="F13" s="224">
        <f t="shared" ref="F13:I13" si="1">F12*$D13</f>
        <v>0</v>
      </c>
      <c r="G13" s="224">
        <f t="shared" si="1"/>
        <v>0</v>
      </c>
      <c r="H13" s="224">
        <f t="shared" si="1"/>
        <v>0</v>
      </c>
      <c r="I13" s="224">
        <f t="shared" si="1"/>
        <v>0</v>
      </c>
      <c r="J13" s="225">
        <f t="shared" si="0"/>
        <v>0</v>
      </c>
      <c r="K13" s="30"/>
      <c r="L13" s="444"/>
    </row>
    <row r="14" spans="1:54" ht="12.75" customHeight="1" x14ac:dyDescent="0.15">
      <c r="A14" s="25"/>
      <c r="B14" s="187" t="s">
        <v>78</v>
      </c>
      <c r="C14" s="27" t="s">
        <v>21</v>
      </c>
      <c r="D14" s="28"/>
      <c r="E14" s="2">
        <v>0</v>
      </c>
      <c r="F14" s="2">
        <f>ROUND(E14*(1+$J$8), 0)</f>
        <v>0</v>
      </c>
      <c r="G14" s="2">
        <f>ROUND(F14*(1+$J$8), 0)</f>
        <v>0</v>
      </c>
      <c r="H14" s="2">
        <f>ROUND(G14*(1+$J$8), 0)</f>
        <v>0</v>
      </c>
      <c r="I14" s="2">
        <f>ROUND(H14*(1+$J$8), 0)</f>
        <v>0</v>
      </c>
      <c r="J14" s="29">
        <f t="shared" si="0"/>
        <v>0</v>
      </c>
      <c r="K14" s="30"/>
      <c r="L14" s="444"/>
    </row>
    <row r="15" spans="1:54" ht="12.75" customHeight="1" x14ac:dyDescent="0.15">
      <c r="A15" s="25"/>
      <c r="B15" s="341"/>
      <c r="C15" s="188" t="s">
        <v>22</v>
      </c>
      <c r="D15" s="189">
        <f>$J$4</f>
        <v>0.36930000000000002</v>
      </c>
      <c r="E15" s="224">
        <f>E14*$D15</f>
        <v>0</v>
      </c>
      <c r="F15" s="224">
        <f t="shared" ref="F15" si="2">F14*$D15</f>
        <v>0</v>
      </c>
      <c r="G15" s="224">
        <f t="shared" ref="G15" si="3">G14*$D15</f>
        <v>0</v>
      </c>
      <c r="H15" s="224">
        <f t="shared" ref="H15" si="4">H14*$D15</f>
        <v>0</v>
      </c>
      <c r="I15" s="224">
        <f t="shared" ref="I15" si="5">I14*$D15</f>
        <v>0</v>
      </c>
      <c r="J15" s="225">
        <f t="shared" si="0"/>
        <v>0</v>
      </c>
      <c r="K15" s="30"/>
      <c r="L15" s="444"/>
    </row>
    <row r="16" spans="1:54" ht="12.75" customHeight="1" x14ac:dyDescent="0.15">
      <c r="A16" s="25"/>
      <c r="B16" s="187" t="s">
        <v>79</v>
      </c>
      <c r="C16" s="27" t="s">
        <v>21</v>
      </c>
      <c r="D16" s="28"/>
      <c r="E16" s="2">
        <v>0</v>
      </c>
      <c r="F16" s="2">
        <f>ROUND(E16*(1+$J$8), 0)</f>
        <v>0</v>
      </c>
      <c r="G16" s="2">
        <f>ROUND(F16*(1+$J$8), 0)</f>
        <v>0</v>
      </c>
      <c r="H16" s="2">
        <f>ROUND(G16*(1+$J$8), 0)</f>
        <v>0</v>
      </c>
      <c r="I16" s="2">
        <f>ROUND(H16*(1+$J$8), 0)</f>
        <v>0</v>
      </c>
      <c r="J16" s="29">
        <f t="shared" si="0"/>
        <v>0</v>
      </c>
      <c r="L16" s="444"/>
    </row>
    <row r="17" spans="1:54" ht="12.75" customHeight="1" x14ac:dyDescent="0.15">
      <c r="A17" s="25"/>
      <c r="B17" s="341"/>
      <c r="C17" s="188" t="s">
        <v>22</v>
      </c>
      <c r="D17" s="189">
        <f>$J$4</f>
        <v>0.36930000000000002</v>
      </c>
      <c r="E17" s="224">
        <f>E16*$D17</f>
        <v>0</v>
      </c>
      <c r="F17" s="224">
        <f t="shared" ref="F17" si="6">F16*$D17</f>
        <v>0</v>
      </c>
      <c r="G17" s="224">
        <f t="shared" ref="G17" si="7">G16*$D17</f>
        <v>0</v>
      </c>
      <c r="H17" s="224">
        <f t="shared" ref="H17" si="8">H16*$D17</f>
        <v>0</v>
      </c>
      <c r="I17" s="224">
        <f t="shared" ref="I17" si="9">I16*$D17</f>
        <v>0</v>
      </c>
      <c r="J17" s="225">
        <f t="shared" si="0"/>
        <v>0</v>
      </c>
    </row>
    <row r="18" spans="1:54" ht="12.75" customHeight="1" x14ac:dyDescent="0.15">
      <c r="A18" s="25"/>
      <c r="B18" s="187" t="s">
        <v>80</v>
      </c>
      <c r="C18" s="27" t="s">
        <v>21</v>
      </c>
      <c r="D18" s="28"/>
      <c r="E18" s="2">
        <v>0</v>
      </c>
      <c r="F18" s="2">
        <f>ROUND(E18*(1+$J$8), 0)</f>
        <v>0</v>
      </c>
      <c r="G18" s="2">
        <f>ROUND(F18*(1+$J$8), 0)</f>
        <v>0</v>
      </c>
      <c r="H18" s="2">
        <f>ROUND(G18*(1+$J$8), 0)</f>
        <v>0</v>
      </c>
      <c r="I18" s="2">
        <f>ROUND(H18*(1+$J$8), 0)</f>
        <v>0</v>
      </c>
      <c r="J18" s="29">
        <f t="shared" si="0"/>
        <v>0</v>
      </c>
      <c r="L18" s="270"/>
    </row>
    <row r="19" spans="1:54" ht="12.75" customHeight="1" x14ac:dyDescent="0.15">
      <c r="A19" s="25"/>
      <c r="B19" s="341"/>
      <c r="C19" s="188" t="s">
        <v>22</v>
      </c>
      <c r="D19" s="189">
        <f>$J$4</f>
        <v>0.36930000000000002</v>
      </c>
      <c r="E19" s="224">
        <f>E18*$D19</f>
        <v>0</v>
      </c>
      <c r="F19" s="224">
        <f t="shared" ref="F19" si="10">F18*$D19</f>
        <v>0</v>
      </c>
      <c r="G19" s="224">
        <f t="shared" ref="G19" si="11">G18*$D19</f>
        <v>0</v>
      </c>
      <c r="H19" s="224">
        <f t="shared" ref="H19" si="12">H18*$D19</f>
        <v>0</v>
      </c>
      <c r="I19" s="224">
        <f t="shared" ref="I19" si="13">I18*$D19</f>
        <v>0</v>
      </c>
      <c r="J19" s="225">
        <f t="shared" si="0"/>
        <v>0</v>
      </c>
      <c r="L19" s="270"/>
    </row>
    <row r="20" spans="1:54" x14ac:dyDescent="0.15">
      <c r="A20" s="25"/>
      <c r="B20" s="187" t="s">
        <v>81</v>
      </c>
      <c r="C20" s="27" t="s">
        <v>21</v>
      </c>
      <c r="D20" s="28"/>
      <c r="E20" s="2">
        <v>0</v>
      </c>
      <c r="F20" s="2">
        <f>ROUND(E20*(1+$J$8), 0)</f>
        <v>0</v>
      </c>
      <c r="G20" s="2">
        <f>ROUND(F20*(1+$J$8), 0)</f>
        <v>0</v>
      </c>
      <c r="H20" s="2">
        <f>ROUND(G20*(1+$J$8), 0)</f>
        <v>0</v>
      </c>
      <c r="I20" s="2">
        <f>ROUND(H20*(1+$J$8), 0)</f>
        <v>0</v>
      </c>
      <c r="J20" s="29">
        <f t="shared" si="0"/>
        <v>0</v>
      </c>
    </row>
    <row r="21" spans="1:54" x14ac:dyDescent="0.15">
      <c r="A21" s="25"/>
      <c r="B21" s="341"/>
      <c r="C21" s="188" t="s">
        <v>22</v>
      </c>
      <c r="D21" s="189">
        <f>$J$4</f>
        <v>0.36930000000000002</v>
      </c>
      <c r="E21" s="224">
        <f>E20*$D21</f>
        <v>0</v>
      </c>
      <c r="F21" s="224">
        <f t="shared" ref="F21" si="14">F20*$D21</f>
        <v>0</v>
      </c>
      <c r="G21" s="224">
        <f t="shared" ref="G21" si="15">G20*$D21</f>
        <v>0</v>
      </c>
      <c r="H21" s="224">
        <f t="shared" ref="H21" si="16">H20*$D21</f>
        <v>0</v>
      </c>
      <c r="I21" s="224">
        <f t="shared" ref="I21" si="17">I20*$D21</f>
        <v>0</v>
      </c>
      <c r="J21" s="225">
        <f t="shared" si="0"/>
        <v>0</v>
      </c>
    </row>
    <row r="22" spans="1:54" x14ac:dyDescent="0.15">
      <c r="A22" s="25"/>
      <c r="B22" s="26" t="s">
        <v>23</v>
      </c>
      <c r="C22" s="27" t="s">
        <v>21</v>
      </c>
      <c r="D22" s="28"/>
      <c r="E22" s="2">
        <v>0</v>
      </c>
      <c r="F22" s="2">
        <f>ROUND(E22*(1+$J$8), 0)</f>
        <v>0</v>
      </c>
      <c r="G22" s="2">
        <f>ROUND(F22*(1+$J$8), 0)</f>
        <v>0</v>
      </c>
      <c r="H22" s="2">
        <f>ROUND(G22*(1+$J$8), 0)</f>
        <v>0</v>
      </c>
      <c r="I22" s="2">
        <f>ROUND(H22*(1+$J$8), 0)</f>
        <v>0</v>
      </c>
      <c r="J22" s="29">
        <f t="shared" si="0"/>
        <v>0</v>
      </c>
      <c r="K22" s="30"/>
    </row>
    <row r="23" spans="1:54" x14ac:dyDescent="0.15">
      <c r="A23" s="25"/>
      <c r="B23" s="341"/>
      <c r="C23" s="188" t="s">
        <v>22</v>
      </c>
      <c r="D23" s="189">
        <f>$J$4</f>
        <v>0.36930000000000002</v>
      </c>
      <c r="E23" s="224">
        <f>E22*$D23</f>
        <v>0</v>
      </c>
      <c r="F23" s="224">
        <f t="shared" ref="F23" si="18">F22*$D23</f>
        <v>0</v>
      </c>
      <c r="G23" s="224">
        <f t="shared" ref="G23" si="19">G22*$D23</f>
        <v>0</v>
      </c>
      <c r="H23" s="224">
        <f t="shared" ref="H23" si="20">H22*$D23</f>
        <v>0</v>
      </c>
      <c r="I23" s="224">
        <f t="shared" ref="I23" si="21">I22*$D23</f>
        <v>0</v>
      </c>
      <c r="J23" s="225">
        <f t="shared" si="0"/>
        <v>0</v>
      </c>
      <c r="K23" s="30"/>
    </row>
    <row r="24" spans="1:54" ht="4.5" customHeight="1" x14ac:dyDescent="0.15">
      <c r="A24" s="25"/>
      <c r="B24" s="9"/>
      <c r="C24" s="31"/>
      <c r="D24" s="7"/>
      <c r="E24" s="15"/>
      <c r="F24" s="15"/>
      <c r="G24" s="15"/>
      <c r="H24" s="15"/>
      <c r="I24" s="15"/>
      <c r="J24" s="29"/>
      <c r="K24" s="30"/>
    </row>
    <row r="25" spans="1:54" x14ac:dyDescent="0.15">
      <c r="A25" s="25"/>
      <c r="B25" s="8" t="s">
        <v>9</v>
      </c>
      <c r="C25" s="37" t="s">
        <v>21</v>
      </c>
      <c r="D25" s="7"/>
      <c r="E25" s="15">
        <f>SUMIF($C$12:$C$24,$C25,E$12:E$24)</f>
        <v>0</v>
      </c>
      <c r="F25" s="15">
        <f t="shared" ref="F25:I26" si="22">SUMIF($C$12:$C$24,$C25,F$12:F$24)</f>
        <v>0</v>
      </c>
      <c r="G25" s="15">
        <f t="shared" si="22"/>
        <v>0</v>
      </c>
      <c r="H25" s="15">
        <f t="shared" si="22"/>
        <v>0</v>
      </c>
      <c r="I25" s="15">
        <f t="shared" si="22"/>
        <v>0</v>
      </c>
      <c r="J25" s="29">
        <f>SUM(E25:I25)</f>
        <v>0</v>
      </c>
      <c r="K25" s="30"/>
    </row>
    <row r="26" spans="1:54" s="23" customFormat="1" x14ac:dyDescent="0.15">
      <c r="A26" s="32"/>
      <c r="B26" s="11"/>
      <c r="C26" s="88" t="s">
        <v>22</v>
      </c>
      <c r="D26" s="315"/>
      <c r="E26" s="283">
        <f>SUMIF($C$12:$C$24,$C26,E$12:E$24)</f>
        <v>0</v>
      </c>
      <c r="F26" s="283">
        <f t="shared" si="22"/>
        <v>0</v>
      </c>
      <c r="G26" s="283">
        <f t="shared" si="22"/>
        <v>0</v>
      </c>
      <c r="H26" s="283">
        <f t="shared" si="22"/>
        <v>0</v>
      </c>
      <c r="I26" s="283">
        <f t="shared" si="22"/>
        <v>0</v>
      </c>
      <c r="J26" s="282">
        <f>SUM(E26:I26)</f>
        <v>0</v>
      </c>
      <c r="K26" s="36"/>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row>
    <row r="27" spans="1:54" s="23" customFormat="1" x14ac:dyDescent="0.15">
      <c r="A27" s="32"/>
      <c r="B27" s="11"/>
      <c r="C27" s="37" t="s">
        <v>0</v>
      </c>
      <c r="D27" s="38"/>
      <c r="E27" s="39">
        <f>SUM(E25:E26)</f>
        <v>0</v>
      </c>
      <c r="F27" s="39">
        <f t="shared" ref="F27:I27" si="23">SUM(F25:F26)</f>
        <v>0</v>
      </c>
      <c r="G27" s="39">
        <f t="shared" si="23"/>
        <v>0</v>
      </c>
      <c r="H27" s="39">
        <f t="shared" si="23"/>
        <v>0</v>
      </c>
      <c r="I27" s="39">
        <f t="shared" si="23"/>
        <v>0</v>
      </c>
      <c r="J27" s="40">
        <f>SUM(E27:I27)</f>
        <v>0</v>
      </c>
      <c r="K27" s="36"/>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row>
    <row r="28" spans="1:54" ht="12.75" customHeight="1" x14ac:dyDescent="0.15">
      <c r="A28" s="25" t="s">
        <v>2</v>
      </c>
      <c r="B28" s="209" t="s">
        <v>108</v>
      </c>
      <c r="C28" s="41"/>
      <c r="D28" s="41"/>
      <c r="E28" s="15"/>
      <c r="F28" s="15"/>
      <c r="G28" s="15"/>
      <c r="H28" s="15"/>
      <c r="I28" s="15"/>
      <c r="J28" s="29"/>
    </row>
    <row r="29" spans="1:54" ht="6" customHeight="1" x14ac:dyDescent="0.15">
      <c r="A29" s="25"/>
      <c r="B29" s="9"/>
      <c r="C29" s="41"/>
      <c r="D29" s="41"/>
      <c r="E29" s="15"/>
      <c r="F29" s="15"/>
      <c r="G29" s="15"/>
      <c r="H29" s="15"/>
      <c r="I29" s="15"/>
      <c r="J29" s="29"/>
    </row>
    <row r="30" spans="1:54" x14ac:dyDescent="0.15">
      <c r="A30" s="25"/>
      <c r="B30" s="187" t="s">
        <v>132</v>
      </c>
      <c r="C30" s="27" t="s">
        <v>21</v>
      </c>
      <c r="D30" s="28"/>
      <c r="E30" s="2">
        <v>0</v>
      </c>
      <c r="F30" s="2">
        <f>ROUND(E30*(1+$J$8), 0)</f>
        <v>0</v>
      </c>
      <c r="G30" s="2">
        <f>ROUND(F30*(1+$J$8), 0)</f>
        <v>0</v>
      </c>
      <c r="H30" s="2">
        <f>ROUND(G30*(1+$J$8), 0)</f>
        <v>0</v>
      </c>
      <c r="I30" s="2">
        <f>ROUND(H30*(1+$J$8), 0)</f>
        <v>0</v>
      </c>
      <c r="J30" s="29">
        <f t="shared" ref="J30:J45" si="24">SUM(E30:I30)</f>
        <v>0</v>
      </c>
    </row>
    <row r="31" spans="1:54" x14ac:dyDescent="0.15">
      <c r="A31" s="25"/>
      <c r="B31" s="341"/>
      <c r="C31" s="188" t="s">
        <v>22</v>
      </c>
      <c r="D31" s="189">
        <f>$J$4</f>
        <v>0.36930000000000002</v>
      </c>
      <c r="E31" s="224">
        <f>E30*$D31</f>
        <v>0</v>
      </c>
      <c r="F31" s="224">
        <f t="shared" ref="F31" si="25">F30*$D31</f>
        <v>0</v>
      </c>
      <c r="G31" s="224">
        <f t="shared" ref="G31" si="26">G30*$D31</f>
        <v>0</v>
      </c>
      <c r="H31" s="224">
        <f t="shared" ref="H31" si="27">H30*$D31</f>
        <v>0</v>
      </c>
      <c r="I31" s="224">
        <f t="shared" ref="I31" si="28">I30*$D31</f>
        <v>0</v>
      </c>
      <c r="J31" s="225">
        <f t="shared" si="24"/>
        <v>0</v>
      </c>
    </row>
    <row r="32" spans="1:54" x14ac:dyDescent="0.15">
      <c r="A32" s="25"/>
      <c r="B32" s="26" t="s">
        <v>24</v>
      </c>
      <c r="C32" s="27" t="s">
        <v>21</v>
      </c>
      <c r="D32" s="28"/>
      <c r="E32" s="2">
        <v>0</v>
      </c>
      <c r="F32" s="2">
        <f>ROUND(E32*(1+$J$8), 0)</f>
        <v>0</v>
      </c>
      <c r="G32" s="2">
        <f>ROUND(F32*(1+$J$8), 0)</f>
        <v>0</v>
      </c>
      <c r="H32" s="2">
        <f>ROUND(G32*(1+$J$8), 0)</f>
        <v>0</v>
      </c>
      <c r="I32" s="2">
        <f>ROUND(H32*(1+$J$8), 0)</f>
        <v>0</v>
      </c>
      <c r="J32" s="29">
        <f t="shared" si="24"/>
        <v>0</v>
      </c>
      <c r="K32" s="30"/>
    </row>
    <row r="33" spans="1:11" x14ac:dyDescent="0.15">
      <c r="A33" s="25"/>
      <c r="B33" s="341"/>
      <c r="C33" s="188" t="s">
        <v>22</v>
      </c>
      <c r="D33" s="189">
        <f>$J$4</f>
        <v>0.36930000000000002</v>
      </c>
      <c r="E33" s="224">
        <f>E32*$D33</f>
        <v>0</v>
      </c>
      <c r="F33" s="224">
        <f t="shared" ref="F33" si="29">F32*$D33</f>
        <v>0</v>
      </c>
      <c r="G33" s="224">
        <f t="shared" ref="G33" si="30">G32*$D33</f>
        <v>0</v>
      </c>
      <c r="H33" s="224">
        <f t="shared" ref="H33" si="31">H32*$D33</f>
        <v>0</v>
      </c>
      <c r="I33" s="224">
        <f t="shared" ref="I33" si="32">I32*$D33</f>
        <v>0</v>
      </c>
      <c r="J33" s="225">
        <f t="shared" si="24"/>
        <v>0</v>
      </c>
      <c r="K33" s="30"/>
    </row>
    <row r="34" spans="1:11" x14ac:dyDescent="0.15">
      <c r="A34" s="25"/>
      <c r="B34" s="187" t="s">
        <v>130</v>
      </c>
      <c r="C34" s="27" t="s">
        <v>21</v>
      </c>
      <c r="D34" s="28"/>
      <c r="E34" s="2">
        <v>0</v>
      </c>
      <c r="F34" s="2">
        <f>ROUND(E34*(1+$J$8), 0)</f>
        <v>0</v>
      </c>
      <c r="G34" s="2">
        <f>ROUND(F34*(1+$J$8), 0)</f>
        <v>0</v>
      </c>
      <c r="H34" s="2">
        <f>ROUND(G34*(1+$J$8), 0)</f>
        <v>0</v>
      </c>
      <c r="I34" s="2">
        <f>ROUND(H34*(1+$J$8), 0)</f>
        <v>0</v>
      </c>
      <c r="J34" s="29">
        <f t="shared" si="24"/>
        <v>0</v>
      </c>
    </row>
    <row r="35" spans="1:11" x14ac:dyDescent="0.15">
      <c r="A35" s="25"/>
      <c r="B35" s="341"/>
      <c r="C35" s="188" t="s">
        <v>22</v>
      </c>
      <c r="D35" s="189">
        <f>$J$5</f>
        <v>8.3400000000000002E-2</v>
      </c>
      <c r="E35" s="224">
        <f>E34*$D35</f>
        <v>0</v>
      </c>
      <c r="F35" s="224">
        <f t="shared" ref="F35" si="33">F34*$D35</f>
        <v>0</v>
      </c>
      <c r="G35" s="224">
        <f t="shared" ref="G35" si="34">G34*$D35</f>
        <v>0</v>
      </c>
      <c r="H35" s="224">
        <f t="shared" ref="H35" si="35">H34*$D35</f>
        <v>0</v>
      </c>
      <c r="I35" s="224">
        <f t="shared" ref="I35" si="36">I34*$D35</f>
        <v>0</v>
      </c>
      <c r="J35" s="225">
        <f t="shared" si="24"/>
        <v>0</v>
      </c>
    </row>
    <row r="36" spans="1:11" x14ac:dyDescent="0.15">
      <c r="A36" s="25"/>
      <c r="B36" s="26" t="s">
        <v>25</v>
      </c>
      <c r="C36" s="27" t="s">
        <v>21</v>
      </c>
      <c r="D36" s="28"/>
      <c r="E36" s="2">
        <v>0</v>
      </c>
      <c r="F36" s="2">
        <f>ROUND(E36*(1+$J$8), 0)</f>
        <v>0</v>
      </c>
      <c r="G36" s="2">
        <f>ROUND(F36*(1+$J$8), 0)</f>
        <v>0</v>
      </c>
      <c r="H36" s="2">
        <f>ROUND(G36*(1+$J$8), 0)</f>
        <v>0</v>
      </c>
      <c r="I36" s="2">
        <f>ROUND(H36*(1+$J$8), 0)</f>
        <v>0</v>
      </c>
      <c r="J36" s="29">
        <f t="shared" si="24"/>
        <v>0</v>
      </c>
    </row>
    <row r="37" spans="1:11" x14ac:dyDescent="0.15">
      <c r="A37" s="25"/>
      <c r="B37" s="341"/>
      <c r="C37" s="188" t="s">
        <v>22</v>
      </c>
      <c r="D37" s="189">
        <f>$J$6</f>
        <v>1E-3</v>
      </c>
      <c r="E37" s="224">
        <f>E36*$D37</f>
        <v>0</v>
      </c>
      <c r="F37" s="224">
        <f t="shared" ref="F37" si="37">F36*$D37</f>
        <v>0</v>
      </c>
      <c r="G37" s="224">
        <f t="shared" ref="G37" si="38">G36*$D37</f>
        <v>0</v>
      </c>
      <c r="H37" s="224">
        <f t="shared" ref="H37" si="39">H36*$D37</f>
        <v>0</v>
      </c>
      <c r="I37" s="224">
        <f t="shared" ref="I37" si="40">I36*$D37</f>
        <v>0</v>
      </c>
      <c r="J37" s="225">
        <f t="shared" si="24"/>
        <v>0</v>
      </c>
    </row>
    <row r="38" spans="1:11" x14ac:dyDescent="0.15">
      <c r="A38" s="25"/>
      <c r="B38" s="187" t="s">
        <v>77</v>
      </c>
      <c r="C38" s="27" t="s">
        <v>21</v>
      </c>
      <c r="D38" s="28"/>
      <c r="E38" s="2">
        <v>0</v>
      </c>
      <c r="F38" s="2">
        <f>ROUND(E38*(1+$J$8), 0)</f>
        <v>0</v>
      </c>
      <c r="G38" s="2">
        <f>ROUND(F38*(1+$J$8), 0)</f>
        <v>0</v>
      </c>
      <c r="H38" s="2">
        <f>ROUND(G38*(1+$J$8), 0)</f>
        <v>0</v>
      </c>
      <c r="I38" s="2">
        <f>ROUND(H38*(1+$J$8), 0)</f>
        <v>0</v>
      </c>
      <c r="J38" s="29">
        <f t="shared" si="24"/>
        <v>0</v>
      </c>
    </row>
    <row r="39" spans="1:11" x14ac:dyDescent="0.15">
      <c r="A39" s="25"/>
      <c r="B39" s="341"/>
      <c r="C39" s="188" t="s">
        <v>22</v>
      </c>
      <c r="D39" s="189">
        <f>$J$4</f>
        <v>0.36930000000000002</v>
      </c>
      <c r="E39" s="224">
        <f>E38*$D39</f>
        <v>0</v>
      </c>
      <c r="F39" s="224">
        <f t="shared" ref="F39" si="41">F38*$D39</f>
        <v>0</v>
      </c>
      <c r="G39" s="224">
        <f t="shared" ref="G39" si="42">G38*$D39</f>
        <v>0</v>
      </c>
      <c r="H39" s="224">
        <f t="shared" ref="H39" si="43">H38*$D39</f>
        <v>0</v>
      </c>
      <c r="I39" s="224">
        <f t="shared" ref="I39" si="44">I38*$D39</f>
        <v>0</v>
      </c>
      <c r="J39" s="225">
        <f t="shared" si="24"/>
        <v>0</v>
      </c>
    </row>
    <row r="40" spans="1:11" x14ac:dyDescent="0.15">
      <c r="A40" s="25"/>
      <c r="B40" s="26" t="s">
        <v>26</v>
      </c>
      <c r="C40" s="27" t="s">
        <v>21</v>
      </c>
      <c r="D40" s="28"/>
      <c r="E40" s="2">
        <v>0</v>
      </c>
      <c r="F40" s="2">
        <f>ROUND(E40*(1+$J$8), 0)</f>
        <v>0</v>
      </c>
      <c r="G40" s="2">
        <f>ROUND(F40*(1+$J$8), 0)</f>
        <v>0</v>
      </c>
      <c r="H40" s="2">
        <f>ROUND(G40*(1+$J$8), 0)</f>
        <v>0</v>
      </c>
      <c r="I40" s="2">
        <f>ROUND(H40*(1+$J$8), 0)</f>
        <v>0</v>
      </c>
      <c r="J40" s="29">
        <f t="shared" si="24"/>
        <v>0</v>
      </c>
    </row>
    <row r="41" spans="1:11" x14ac:dyDescent="0.15">
      <c r="A41" s="25"/>
      <c r="B41" s="341"/>
      <c r="C41" s="188" t="s">
        <v>22</v>
      </c>
      <c r="D41" s="189">
        <f>$J$7</f>
        <v>7.7499999999999999E-2</v>
      </c>
      <c r="E41" s="224">
        <f>E40*$D41</f>
        <v>0</v>
      </c>
      <c r="F41" s="224">
        <f t="shared" ref="F41" si="45">F40*$D41</f>
        <v>0</v>
      </c>
      <c r="G41" s="224">
        <f t="shared" ref="G41" si="46">G40*$D41</f>
        <v>0</v>
      </c>
      <c r="H41" s="224">
        <f t="shared" ref="H41" si="47">H40*$D41</f>
        <v>0</v>
      </c>
      <c r="I41" s="224">
        <f t="shared" ref="I41" si="48">I40*$D41</f>
        <v>0</v>
      </c>
      <c r="J41" s="225">
        <f t="shared" si="24"/>
        <v>0</v>
      </c>
    </row>
    <row r="42" spans="1:11" s="335" customFormat="1" ht="4.5" customHeight="1" x14ac:dyDescent="0.15">
      <c r="A42" s="332"/>
      <c r="B42" s="388"/>
      <c r="C42" s="190"/>
      <c r="D42" s="389"/>
      <c r="E42" s="390"/>
      <c r="F42" s="390"/>
      <c r="G42" s="390"/>
      <c r="H42" s="390"/>
      <c r="I42" s="390"/>
      <c r="J42" s="392"/>
    </row>
    <row r="43" spans="1:11" x14ac:dyDescent="0.15">
      <c r="A43" s="25"/>
      <c r="B43" s="290" t="s">
        <v>112</v>
      </c>
      <c r="C43" s="37" t="s">
        <v>21</v>
      </c>
      <c r="D43" s="7"/>
      <c r="E43" s="15">
        <f>SUMIF($C$30:$C$42,$C43,E30:E42)</f>
        <v>0</v>
      </c>
      <c r="F43" s="15">
        <f t="shared" ref="F43:I43" si="49">SUMIF($C$30:$C$42,$C43,F30:F42)</f>
        <v>0</v>
      </c>
      <c r="G43" s="15">
        <f t="shared" si="49"/>
        <v>0</v>
      </c>
      <c r="H43" s="15">
        <f t="shared" si="49"/>
        <v>0</v>
      </c>
      <c r="I43" s="15">
        <f t="shared" si="49"/>
        <v>0</v>
      </c>
      <c r="J43" s="29">
        <f t="shared" si="24"/>
        <v>0</v>
      </c>
    </row>
    <row r="44" spans="1:11" x14ac:dyDescent="0.15">
      <c r="A44" s="25"/>
      <c r="B44" s="26"/>
      <c r="C44" s="88" t="s">
        <v>22</v>
      </c>
      <c r="D44" s="314"/>
      <c r="E44" s="283">
        <f>SUMIF($C$30:$C$42,$C44,E30:E42)</f>
        <v>0</v>
      </c>
      <c r="F44" s="283">
        <f t="shared" ref="F44:I44" si="50">SUMIF($C$30:$C$42,$C44,F30:F42)</f>
        <v>0</v>
      </c>
      <c r="G44" s="283">
        <f t="shared" si="50"/>
        <v>0</v>
      </c>
      <c r="H44" s="283">
        <f t="shared" si="50"/>
        <v>0</v>
      </c>
      <c r="I44" s="283">
        <f t="shared" si="50"/>
        <v>0</v>
      </c>
      <c r="J44" s="282">
        <f t="shared" si="24"/>
        <v>0</v>
      </c>
    </row>
    <row r="45" spans="1:11" x14ac:dyDescent="0.15">
      <c r="A45" s="25"/>
      <c r="B45" s="9"/>
      <c r="C45" s="37" t="s">
        <v>0</v>
      </c>
      <c r="D45" s="31"/>
      <c r="E45" s="39">
        <f>SUM(E43:E44)</f>
        <v>0</v>
      </c>
      <c r="F45" s="39">
        <f t="shared" ref="F45:I45" si="51">SUM(F43:F44)</f>
        <v>0</v>
      </c>
      <c r="G45" s="39">
        <f t="shared" si="51"/>
        <v>0</v>
      </c>
      <c r="H45" s="39">
        <f t="shared" si="51"/>
        <v>0</v>
      </c>
      <c r="I45" s="39">
        <f t="shared" si="51"/>
        <v>0</v>
      </c>
      <c r="J45" s="42">
        <f t="shared" si="24"/>
        <v>0</v>
      </c>
    </row>
    <row r="46" spans="1:11" ht="4.5" customHeight="1" x14ac:dyDescent="0.15">
      <c r="A46" s="25"/>
      <c r="B46" s="9"/>
      <c r="C46" s="31"/>
      <c r="D46" s="31"/>
      <c r="E46" s="39"/>
      <c r="F46" s="39"/>
      <c r="G46" s="39"/>
      <c r="H46" s="39"/>
      <c r="I46" s="39"/>
      <c r="J46" s="42"/>
    </row>
    <row r="47" spans="1:11" x14ac:dyDescent="0.15">
      <c r="A47" s="25"/>
      <c r="B47" s="9"/>
      <c r="C47" s="37" t="s">
        <v>21</v>
      </c>
      <c r="D47" s="31"/>
      <c r="E47" s="15">
        <f t="shared" ref="E47:I48" si="52">E25+E43</f>
        <v>0</v>
      </c>
      <c r="F47" s="15">
        <f t="shared" si="52"/>
        <v>0</v>
      </c>
      <c r="G47" s="15">
        <f t="shared" si="52"/>
        <v>0</v>
      </c>
      <c r="H47" s="15">
        <f t="shared" si="52"/>
        <v>0</v>
      </c>
      <c r="I47" s="15">
        <f t="shared" si="52"/>
        <v>0</v>
      </c>
      <c r="J47" s="29">
        <f>SUM(E47:I47)</f>
        <v>0</v>
      </c>
    </row>
    <row r="48" spans="1:11" x14ac:dyDescent="0.15">
      <c r="A48" s="25" t="s">
        <v>3</v>
      </c>
      <c r="B48" s="285" t="s">
        <v>109</v>
      </c>
      <c r="C48" s="88" t="s">
        <v>22</v>
      </c>
      <c r="D48" s="315"/>
      <c r="E48" s="283">
        <f t="shared" si="52"/>
        <v>0</v>
      </c>
      <c r="F48" s="283">
        <f t="shared" si="52"/>
        <v>0</v>
      </c>
      <c r="G48" s="283">
        <f t="shared" si="52"/>
        <v>0</v>
      </c>
      <c r="H48" s="283">
        <f t="shared" si="52"/>
        <v>0</v>
      </c>
      <c r="I48" s="283">
        <f t="shared" si="52"/>
        <v>0</v>
      </c>
      <c r="J48" s="282">
        <f>SUM(E48:I48)</f>
        <v>0</v>
      </c>
    </row>
    <row r="49" spans="1:10" x14ac:dyDescent="0.15">
      <c r="A49" s="43"/>
      <c r="B49" s="8" t="s">
        <v>30</v>
      </c>
      <c r="C49" s="37" t="s">
        <v>0</v>
      </c>
      <c r="D49" s="31"/>
      <c r="E49" s="39">
        <f>SUM(E47:E48)</f>
        <v>0</v>
      </c>
      <c r="F49" s="39">
        <f t="shared" ref="F49:I49" si="53">SUM(F47:F48)</f>
        <v>0</v>
      </c>
      <c r="G49" s="39">
        <f>SUM(G47:G48)</f>
        <v>0</v>
      </c>
      <c r="H49" s="39">
        <f t="shared" si="53"/>
        <v>0</v>
      </c>
      <c r="I49" s="39">
        <f t="shared" si="53"/>
        <v>0</v>
      </c>
      <c r="J49" s="42">
        <f>SUM(E49:I49)</f>
        <v>0</v>
      </c>
    </row>
    <row r="50" spans="1:10" ht="5.25" customHeight="1" x14ac:dyDescent="0.15">
      <c r="A50" s="25"/>
      <c r="B50" s="9"/>
      <c r="C50" s="28"/>
      <c r="D50" s="28"/>
      <c r="E50" s="15"/>
      <c r="F50" s="15"/>
      <c r="G50" s="15"/>
      <c r="H50" s="15"/>
      <c r="I50" s="15"/>
      <c r="J50" s="29"/>
    </row>
    <row r="51" spans="1:10" x14ac:dyDescent="0.15">
      <c r="A51" s="25" t="s">
        <v>4</v>
      </c>
      <c r="B51" s="212" t="s">
        <v>118</v>
      </c>
      <c r="C51" s="13"/>
      <c r="D51" s="28"/>
      <c r="E51" s="3">
        <v>0</v>
      </c>
      <c r="F51" s="3">
        <v>0</v>
      </c>
      <c r="G51" s="3">
        <v>0</v>
      </c>
      <c r="H51" s="3">
        <v>0</v>
      </c>
      <c r="I51" s="3">
        <v>0</v>
      </c>
      <c r="J51" s="29">
        <f>SUM(E51:I51)</f>
        <v>0</v>
      </c>
    </row>
    <row r="52" spans="1:10" ht="4.5" customHeight="1" x14ac:dyDescent="0.15">
      <c r="A52" s="25"/>
      <c r="B52" s="9"/>
      <c r="C52" s="28"/>
      <c r="D52" s="28"/>
      <c r="E52" s="44"/>
      <c r="F52" s="44"/>
      <c r="G52" s="44"/>
      <c r="H52" s="44"/>
      <c r="I52" s="44"/>
      <c r="J52" s="29"/>
    </row>
    <row r="53" spans="1:10" x14ac:dyDescent="0.15">
      <c r="A53" s="25" t="s">
        <v>5</v>
      </c>
      <c r="B53" s="28" t="s">
        <v>114</v>
      </c>
      <c r="C53" s="13"/>
      <c r="D53" s="28"/>
      <c r="E53" s="2">
        <v>0</v>
      </c>
      <c r="F53" s="2">
        <f t="shared" ref="F53:I54" si="54">ROUND(E53*(1+$J$9),0)</f>
        <v>0</v>
      </c>
      <c r="G53" s="2">
        <f t="shared" si="54"/>
        <v>0</v>
      </c>
      <c r="H53" s="2">
        <f t="shared" si="54"/>
        <v>0</v>
      </c>
      <c r="I53" s="2">
        <f t="shared" si="54"/>
        <v>0</v>
      </c>
      <c r="J53" s="29">
        <f>SUM(E53:I53)</f>
        <v>0</v>
      </c>
    </row>
    <row r="54" spans="1:10" x14ac:dyDescent="0.15">
      <c r="A54" s="25"/>
      <c r="B54" s="28" t="s">
        <v>115</v>
      </c>
      <c r="C54" s="13"/>
      <c r="D54" s="28"/>
      <c r="E54" s="2">
        <v>0</v>
      </c>
      <c r="F54" s="2">
        <f t="shared" si="54"/>
        <v>0</v>
      </c>
      <c r="G54" s="2">
        <f t="shared" si="54"/>
        <v>0</v>
      </c>
      <c r="H54" s="2">
        <f t="shared" si="54"/>
        <v>0</v>
      </c>
      <c r="I54" s="2">
        <f t="shared" si="54"/>
        <v>0</v>
      </c>
      <c r="J54" s="29">
        <f>SUM(E54:I54)</f>
        <v>0</v>
      </c>
    </row>
    <row r="55" spans="1:10" ht="4.5" customHeight="1" x14ac:dyDescent="0.15">
      <c r="A55" s="25"/>
      <c r="B55" s="9"/>
      <c r="C55" s="28"/>
      <c r="D55" s="28"/>
      <c r="E55" s="15"/>
      <c r="F55" s="15"/>
      <c r="G55" s="15"/>
      <c r="H55" s="15"/>
      <c r="I55" s="15"/>
      <c r="J55" s="29"/>
    </row>
    <row r="56" spans="1:10" x14ac:dyDescent="0.15">
      <c r="A56" s="25" t="s">
        <v>38</v>
      </c>
      <c r="B56" s="209" t="s">
        <v>31</v>
      </c>
      <c r="C56" s="28"/>
      <c r="D56" s="28"/>
      <c r="E56" s="4">
        <v>0</v>
      </c>
      <c r="F56" s="4">
        <f>ROUND(E56*(1+$J$9),0)</f>
        <v>0</v>
      </c>
      <c r="G56" s="4">
        <f>ROUND(F56*(1+$J$9),0)</f>
        <v>0</v>
      </c>
      <c r="H56" s="4">
        <f>ROUND(G56*(1+$J$9),0)</f>
        <v>0</v>
      </c>
      <c r="I56" s="4">
        <f>ROUND(H56*(1+$J$9),0)</f>
        <v>0</v>
      </c>
      <c r="J56" s="29">
        <f>SUM(E56:I56)</f>
        <v>0</v>
      </c>
    </row>
    <row r="57" spans="1:10" ht="4.5" customHeight="1" x14ac:dyDescent="0.15">
      <c r="A57" s="25"/>
      <c r="B57" s="9"/>
      <c r="C57" s="28"/>
      <c r="D57" s="28"/>
      <c r="E57" s="15"/>
      <c r="F57" s="15"/>
      <c r="G57" s="15"/>
      <c r="H57" s="15"/>
      <c r="I57" s="15"/>
      <c r="J57" s="29"/>
    </row>
    <row r="58" spans="1:10" ht="12.75" customHeight="1" x14ac:dyDescent="0.15">
      <c r="A58" s="25" t="s">
        <v>39</v>
      </c>
      <c r="B58" s="295" t="s">
        <v>106</v>
      </c>
      <c r="C58" s="28"/>
      <c r="D58" s="28"/>
      <c r="E58" s="15"/>
      <c r="F58" s="15"/>
      <c r="G58" s="15"/>
      <c r="H58" s="15"/>
      <c r="I58" s="15"/>
      <c r="J58" s="29"/>
    </row>
    <row r="59" spans="1:10" x14ac:dyDescent="0.15">
      <c r="A59" s="96"/>
      <c r="B59" s="28" t="s">
        <v>13</v>
      </c>
      <c r="C59" s="28"/>
      <c r="D59" s="28"/>
      <c r="E59" s="2">
        <v>0</v>
      </c>
      <c r="F59" s="2">
        <f t="shared" ref="F59:I62" si="55">ROUND(E59*(1+$J$9),0)</f>
        <v>0</v>
      </c>
      <c r="G59" s="2">
        <f t="shared" si="55"/>
        <v>0</v>
      </c>
      <c r="H59" s="2">
        <f t="shared" si="55"/>
        <v>0</v>
      </c>
      <c r="I59" s="2">
        <f t="shared" si="55"/>
        <v>0</v>
      </c>
      <c r="J59" s="29">
        <f t="shared" ref="J59:J65" si="56">SUM(E59:I59)</f>
        <v>0</v>
      </c>
    </row>
    <row r="60" spans="1:10" x14ac:dyDescent="0.15">
      <c r="A60" s="25"/>
      <c r="B60" s="28" t="s">
        <v>124</v>
      </c>
      <c r="C60" s="28"/>
      <c r="D60" s="28"/>
      <c r="E60" s="2">
        <v>0</v>
      </c>
      <c r="F60" s="2">
        <f t="shared" si="55"/>
        <v>0</v>
      </c>
      <c r="G60" s="2">
        <f t="shared" si="55"/>
        <v>0</v>
      </c>
      <c r="H60" s="2">
        <f t="shared" si="55"/>
        <v>0</v>
      </c>
      <c r="I60" s="2">
        <f t="shared" si="55"/>
        <v>0</v>
      </c>
      <c r="J60" s="29">
        <f t="shared" si="56"/>
        <v>0</v>
      </c>
    </row>
    <row r="61" spans="1:10" x14ac:dyDescent="0.15">
      <c r="A61" s="25"/>
      <c r="B61" s="28" t="s">
        <v>123</v>
      </c>
      <c r="C61" s="28"/>
      <c r="D61" s="28"/>
      <c r="E61" s="2">
        <v>0</v>
      </c>
      <c r="F61" s="2">
        <f t="shared" si="55"/>
        <v>0</v>
      </c>
      <c r="G61" s="2">
        <f t="shared" si="55"/>
        <v>0</v>
      </c>
      <c r="H61" s="2">
        <f t="shared" si="55"/>
        <v>0</v>
      </c>
      <c r="I61" s="2">
        <f t="shared" si="55"/>
        <v>0</v>
      </c>
      <c r="J61" s="29">
        <f t="shared" si="56"/>
        <v>0</v>
      </c>
    </row>
    <row r="62" spans="1:10" x14ac:dyDescent="0.15">
      <c r="A62" s="25"/>
      <c r="B62" s="28" t="s">
        <v>102</v>
      </c>
      <c r="C62" s="28"/>
      <c r="D62" s="28"/>
      <c r="E62" s="2">
        <v>0</v>
      </c>
      <c r="F62" s="2">
        <f t="shared" si="55"/>
        <v>0</v>
      </c>
      <c r="G62" s="2">
        <f t="shared" si="55"/>
        <v>0</v>
      </c>
      <c r="H62" s="2">
        <f t="shared" si="55"/>
        <v>0</v>
      </c>
      <c r="I62" s="2">
        <f t="shared" si="55"/>
        <v>0</v>
      </c>
      <c r="J62" s="29">
        <f t="shared" si="56"/>
        <v>0</v>
      </c>
    </row>
    <row r="63" spans="1:10" x14ac:dyDescent="0.15">
      <c r="A63" s="25"/>
      <c r="B63" s="286" t="s">
        <v>126</v>
      </c>
      <c r="C63" s="28"/>
      <c r="D63" s="28"/>
      <c r="E63" s="4">
        <v>0</v>
      </c>
      <c r="F63" s="4">
        <f>E63*(1+$J$9)</f>
        <v>0</v>
      </c>
      <c r="G63" s="4">
        <f t="shared" ref="G63:I63" si="57">F63*(1+$J$9)</f>
        <v>0</v>
      </c>
      <c r="H63" s="4">
        <f t="shared" si="57"/>
        <v>0</v>
      </c>
      <c r="I63" s="4">
        <f t="shared" si="57"/>
        <v>0</v>
      </c>
      <c r="J63" s="29">
        <f>SUM(E63:I63)</f>
        <v>0</v>
      </c>
    </row>
    <row r="64" spans="1:10" x14ac:dyDescent="0.15">
      <c r="A64" s="25"/>
      <c r="B64" s="28" t="s">
        <v>116</v>
      </c>
      <c r="C64" s="207">
        <v>1</v>
      </c>
      <c r="D64" s="28"/>
      <c r="E64" s="153">
        <v>0</v>
      </c>
      <c r="F64" s="2">
        <v>0</v>
      </c>
      <c r="G64" s="2">
        <v>0</v>
      </c>
      <c r="H64" s="2">
        <v>0</v>
      </c>
      <c r="I64" s="2">
        <v>0</v>
      </c>
      <c r="J64" s="29">
        <f t="shared" si="56"/>
        <v>0</v>
      </c>
    </row>
    <row r="65" spans="1:11" x14ac:dyDescent="0.15">
      <c r="A65" s="25"/>
      <c r="B65" s="286" t="s">
        <v>104</v>
      </c>
      <c r="C65" s="28"/>
      <c r="D65" s="28"/>
      <c r="E65" s="6">
        <v>0</v>
      </c>
      <c r="F65" s="4">
        <v>0</v>
      </c>
      <c r="G65" s="4">
        <v>0</v>
      </c>
      <c r="H65" s="4">
        <v>0</v>
      </c>
      <c r="I65" s="4">
        <v>0</v>
      </c>
      <c r="J65" s="29">
        <f t="shared" si="56"/>
        <v>0</v>
      </c>
    </row>
    <row r="66" spans="1:11" x14ac:dyDescent="0.15">
      <c r="A66" s="25"/>
      <c r="B66" s="28" t="s">
        <v>117</v>
      </c>
      <c r="C66" s="207">
        <v>2</v>
      </c>
      <c r="D66" s="28"/>
      <c r="E66" s="153">
        <v>0</v>
      </c>
      <c r="F66" s="2">
        <v>0</v>
      </c>
      <c r="G66" s="2">
        <v>0</v>
      </c>
      <c r="H66" s="2">
        <v>0</v>
      </c>
      <c r="I66" s="2">
        <v>0</v>
      </c>
      <c r="J66" s="29">
        <f t="shared" ref="J66:J67" si="58">SUM(E66:I66)</f>
        <v>0</v>
      </c>
    </row>
    <row r="67" spans="1:11" x14ac:dyDescent="0.15">
      <c r="A67" s="25"/>
      <c r="B67" s="286" t="s">
        <v>104</v>
      </c>
      <c r="C67" s="28"/>
      <c r="D67" s="28"/>
      <c r="E67" s="6">
        <v>0</v>
      </c>
      <c r="F67" s="4">
        <v>0</v>
      </c>
      <c r="G67" s="4">
        <v>0</v>
      </c>
      <c r="H67" s="4">
        <v>0</v>
      </c>
      <c r="I67" s="4">
        <v>0</v>
      </c>
      <c r="J67" s="29">
        <f t="shared" si="58"/>
        <v>0</v>
      </c>
    </row>
    <row r="68" spans="1:11" x14ac:dyDescent="0.15">
      <c r="A68" s="25"/>
      <c r="B68" s="28" t="s">
        <v>70</v>
      </c>
      <c r="C68" s="28"/>
      <c r="D68" s="28"/>
      <c r="E68" s="2"/>
      <c r="F68" s="5"/>
      <c r="G68" s="5"/>
      <c r="H68" s="5"/>
      <c r="I68" s="5"/>
      <c r="J68" s="29"/>
    </row>
    <row r="69" spans="1:11" x14ac:dyDescent="0.15">
      <c r="A69" s="25"/>
      <c r="B69" s="31" t="s">
        <v>32</v>
      </c>
      <c r="C69" s="28"/>
      <c r="D69" s="28"/>
      <c r="E69" s="4">
        <f>ROUND(SUMIF($B30:$B41,$B$34,E30:E41)*$J$3,0)</f>
        <v>0</v>
      </c>
      <c r="F69" s="4">
        <f>ROUND(SUMIF($B30:$B41,$B$34,F30:F41)*$J$3,0)</f>
        <v>0</v>
      </c>
      <c r="G69" s="4">
        <f>ROUND(SUMIF($B30:$B41,$B$34,G30:G41)*$J$3,0)</f>
        <v>0</v>
      </c>
      <c r="H69" s="4">
        <f>ROUND(SUMIF($B30:$B41,$B$34,H30:H41)*$J$3,0)</f>
        <v>0</v>
      </c>
      <c r="I69" s="4">
        <f>ROUND(SUMIF($B30:$B41,$B$34,I30:I41)*$J$3,0)</f>
        <v>0</v>
      </c>
      <c r="J69" s="29">
        <f t="shared" ref="J69:J81" si="59">SUM(E69:I69)</f>
        <v>0</v>
      </c>
      <c r="K69" s="46"/>
    </row>
    <row r="70" spans="1:11" x14ac:dyDescent="0.15">
      <c r="A70" s="25"/>
      <c r="B70" s="286" t="s">
        <v>122</v>
      </c>
      <c r="C70" s="28"/>
      <c r="D70" s="28"/>
      <c r="E70" s="153">
        <v>0</v>
      </c>
      <c r="F70" s="153">
        <v>0</v>
      </c>
      <c r="G70" s="153">
        <v>0</v>
      </c>
      <c r="H70" s="153">
        <v>0</v>
      </c>
      <c r="I70" s="153">
        <v>0</v>
      </c>
      <c r="J70" s="29">
        <f t="shared" ref="J70:J71" si="60">SUM(E70:I70)</f>
        <v>0</v>
      </c>
      <c r="K70" s="46"/>
    </row>
    <row r="71" spans="1:11" x14ac:dyDescent="0.15">
      <c r="A71" s="25"/>
      <c r="B71" s="286" t="s">
        <v>121</v>
      </c>
      <c r="C71" s="28"/>
      <c r="D71" s="28"/>
      <c r="E71" s="153">
        <v>0</v>
      </c>
      <c r="F71" s="2">
        <f t="shared" ref="F71" si="61">ROUND(E71*(1+$J$9),0)</f>
        <v>0</v>
      </c>
      <c r="G71" s="2">
        <f t="shared" ref="G71" si="62">ROUND(F71*(1+$J$9),0)</f>
        <v>0</v>
      </c>
      <c r="H71" s="2">
        <f t="shared" ref="H71" si="63">ROUND(G71*(1+$J$9),0)</f>
        <v>0</v>
      </c>
      <c r="I71" s="2">
        <f t="shared" ref="I71" si="64">ROUND(H71*(1+$J$9),0)</f>
        <v>0</v>
      </c>
      <c r="J71" s="29">
        <f t="shared" si="60"/>
        <v>0</v>
      </c>
      <c r="K71" s="46"/>
    </row>
    <row r="72" spans="1:11" x14ac:dyDescent="0.15">
      <c r="A72" s="25"/>
      <c r="B72" s="286" t="s">
        <v>135</v>
      </c>
      <c r="C72" s="28"/>
      <c r="D72" s="28"/>
      <c r="E72" s="153">
        <v>0</v>
      </c>
      <c r="F72" s="153">
        <v>0</v>
      </c>
      <c r="G72" s="153">
        <v>0</v>
      </c>
      <c r="H72" s="153">
        <v>0</v>
      </c>
      <c r="I72" s="153">
        <v>0</v>
      </c>
      <c r="J72" s="29">
        <f>SUM(E72:I72)</f>
        <v>0</v>
      </c>
      <c r="K72" s="46"/>
    </row>
    <row r="73" spans="1:11" x14ac:dyDescent="0.15">
      <c r="A73" s="25"/>
      <c r="B73" s="286" t="s">
        <v>125</v>
      </c>
      <c r="C73" s="28"/>
      <c r="D73" s="28"/>
      <c r="E73" s="153">
        <v>0</v>
      </c>
      <c r="F73" s="153">
        <v>0</v>
      </c>
      <c r="G73" s="153">
        <v>0</v>
      </c>
      <c r="H73" s="153">
        <v>0</v>
      </c>
      <c r="I73" s="153">
        <v>0</v>
      </c>
      <c r="J73" s="29">
        <f t="shared" ref="J73:J79" si="65">SUM(E73:I73)</f>
        <v>0</v>
      </c>
      <c r="K73" s="46"/>
    </row>
    <row r="74" spans="1:11" x14ac:dyDescent="0.15">
      <c r="A74" s="25"/>
      <c r="B74" s="301" t="s">
        <v>128</v>
      </c>
      <c r="C74" s="28"/>
      <c r="D74" s="28"/>
      <c r="E74" s="153">
        <v>0</v>
      </c>
      <c r="F74" s="153">
        <v>0</v>
      </c>
      <c r="G74" s="153">
        <v>0</v>
      </c>
      <c r="H74" s="153">
        <v>0</v>
      </c>
      <c r="I74" s="153">
        <v>0</v>
      </c>
      <c r="J74" s="29">
        <f t="shared" si="65"/>
        <v>0</v>
      </c>
      <c r="K74" s="46"/>
    </row>
    <row r="75" spans="1:11" x14ac:dyDescent="0.15">
      <c r="A75" s="25"/>
      <c r="B75" s="286" t="s">
        <v>119</v>
      </c>
      <c r="C75" s="28"/>
      <c r="D75" s="28"/>
      <c r="E75" s="153">
        <v>0</v>
      </c>
      <c r="F75" s="153">
        <v>0</v>
      </c>
      <c r="G75" s="153">
        <v>0</v>
      </c>
      <c r="H75" s="153">
        <v>0</v>
      </c>
      <c r="I75" s="153">
        <v>0</v>
      </c>
      <c r="J75" s="29">
        <f t="shared" si="65"/>
        <v>0</v>
      </c>
      <c r="K75" s="46"/>
    </row>
    <row r="76" spans="1:11" x14ac:dyDescent="0.15">
      <c r="A76" s="25"/>
      <c r="B76" s="286" t="s">
        <v>127</v>
      </c>
      <c r="C76" s="28"/>
      <c r="D76" s="28"/>
      <c r="E76" s="4">
        <v>0</v>
      </c>
      <c r="F76" s="4">
        <v>0</v>
      </c>
      <c r="G76" s="4">
        <v>0</v>
      </c>
      <c r="H76" s="4">
        <v>0</v>
      </c>
      <c r="I76" s="4">
        <v>0</v>
      </c>
      <c r="J76" s="29">
        <f t="shared" si="65"/>
        <v>0</v>
      </c>
      <c r="K76" s="46"/>
    </row>
    <row r="77" spans="1:11" x14ac:dyDescent="0.15">
      <c r="A77" s="25"/>
      <c r="B77" s="286" t="s">
        <v>120</v>
      </c>
      <c r="C77" s="28"/>
      <c r="D77" s="28"/>
      <c r="E77" s="153">
        <v>0</v>
      </c>
      <c r="F77" s="153">
        <v>0</v>
      </c>
      <c r="G77" s="153">
        <v>0</v>
      </c>
      <c r="H77" s="153">
        <v>0</v>
      </c>
      <c r="I77" s="153">
        <v>0</v>
      </c>
      <c r="J77" s="29">
        <f t="shared" si="65"/>
        <v>0</v>
      </c>
      <c r="K77" s="46"/>
    </row>
    <row r="78" spans="1:11" x14ac:dyDescent="0.15">
      <c r="A78" s="25"/>
      <c r="B78" s="286" t="s">
        <v>105</v>
      </c>
      <c r="C78" s="28"/>
      <c r="D78" s="28"/>
      <c r="E78" s="153">
        <v>0</v>
      </c>
      <c r="F78" s="153">
        <v>0</v>
      </c>
      <c r="G78" s="153">
        <v>0</v>
      </c>
      <c r="H78" s="153">
        <v>0</v>
      </c>
      <c r="I78" s="153">
        <v>0</v>
      </c>
      <c r="J78" s="29">
        <f t="shared" si="65"/>
        <v>0</v>
      </c>
      <c r="K78" s="46"/>
    </row>
    <row r="79" spans="1:11" x14ac:dyDescent="0.15">
      <c r="A79" s="25"/>
      <c r="B79" s="288" t="s">
        <v>70</v>
      </c>
      <c r="C79" s="45"/>
      <c r="D79" s="45"/>
      <c r="E79" s="287">
        <v>0</v>
      </c>
      <c r="F79" s="287">
        <f>ROUND(E79*(1+$J$9),0)</f>
        <v>0</v>
      </c>
      <c r="G79" s="287">
        <f t="shared" ref="G79:I79" si="66">ROUND(F79*(1+$J$9),0)</f>
        <v>0</v>
      </c>
      <c r="H79" s="287">
        <f t="shared" si="66"/>
        <v>0</v>
      </c>
      <c r="I79" s="287">
        <f t="shared" si="66"/>
        <v>0</v>
      </c>
      <c r="J79" s="35">
        <f t="shared" si="65"/>
        <v>0</v>
      </c>
      <c r="K79" s="46"/>
    </row>
    <row r="80" spans="1:11" x14ac:dyDescent="0.15">
      <c r="A80" s="25"/>
      <c r="B80" s="360" t="s">
        <v>133</v>
      </c>
      <c r="C80" s="28"/>
      <c r="D80" s="28"/>
      <c r="E80" s="354">
        <f>SUM(E69:E79)</f>
        <v>0</v>
      </c>
      <c r="F80" s="354">
        <f t="shared" ref="F80:I80" si="67">SUM(F69:F79)</f>
        <v>0</v>
      </c>
      <c r="G80" s="354">
        <f t="shared" si="67"/>
        <v>0</v>
      </c>
      <c r="H80" s="354">
        <f t="shared" si="67"/>
        <v>0</v>
      </c>
      <c r="I80" s="354">
        <f t="shared" si="67"/>
        <v>0</v>
      </c>
      <c r="J80" s="42">
        <f t="shared" si="59"/>
        <v>0</v>
      </c>
      <c r="K80" s="46"/>
    </row>
    <row r="81" spans="1:13" x14ac:dyDescent="0.15">
      <c r="A81" s="25"/>
      <c r="B81" s="38" t="s">
        <v>14</v>
      </c>
      <c r="C81" s="31"/>
      <c r="D81" s="28"/>
      <c r="E81" s="47">
        <f>SUM(E59:E79)</f>
        <v>0</v>
      </c>
      <c r="F81" s="47">
        <f t="shared" ref="F81:I81" si="68">SUM(F59:F79)</f>
        <v>0</v>
      </c>
      <c r="G81" s="47">
        <f t="shared" si="68"/>
        <v>0</v>
      </c>
      <c r="H81" s="47">
        <f t="shared" si="68"/>
        <v>0</v>
      </c>
      <c r="I81" s="47">
        <f t="shared" si="68"/>
        <v>0</v>
      </c>
      <c r="J81" s="42">
        <f t="shared" si="59"/>
        <v>0</v>
      </c>
    </row>
    <row r="82" spans="1:13" ht="4.5" customHeight="1" x14ac:dyDescent="0.15">
      <c r="A82" s="25"/>
      <c r="B82" s="9"/>
      <c r="C82" s="28"/>
      <c r="D82" s="28"/>
      <c r="E82" s="15"/>
      <c r="F82" s="15"/>
      <c r="G82" s="15"/>
      <c r="H82" s="15"/>
      <c r="I82" s="15"/>
      <c r="J82" s="29"/>
    </row>
    <row r="83" spans="1:13" x14ac:dyDescent="0.15">
      <c r="A83" s="25" t="s">
        <v>7</v>
      </c>
      <c r="B83" s="38" t="s">
        <v>8</v>
      </c>
      <c r="C83" s="13"/>
      <c r="D83" s="31"/>
      <c r="E83" s="48">
        <f>E49+E51+E53+E54+E56+E81</f>
        <v>0</v>
      </c>
      <c r="F83" s="48">
        <f t="shared" ref="F83:I83" si="69">F49+F51+F53+F54+F56+F81</f>
        <v>0</v>
      </c>
      <c r="G83" s="48">
        <f t="shared" si="69"/>
        <v>0</v>
      </c>
      <c r="H83" s="48">
        <f t="shared" si="69"/>
        <v>0</v>
      </c>
      <c r="I83" s="48">
        <f t="shared" si="69"/>
        <v>0</v>
      </c>
      <c r="J83" s="42">
        <f>SUM(E83:I83)</f>
        <v>0</v>
      </c>
      <c r="M83" s="49"/>
    </row>
    <row r="84" spans="1:13" x14ac:dyDescent="0.15">
      <c r="A84" s="25"/>
      <c r="B84" s="50" t="str">
        <f>IF(C3="","",IF(C3=AG4,"MTDC:","TDC:"))</f>
        <v>MTDC:</v>
      </c>
      <c r="C84" s="49" t="s">
        <v>36</v>
      </c>
      <c r="D84" s="49"/>
      <c r="E84" s="51">
        <f>IF($C$3="",0,IF($C$3=$AG$4,E83-E51-E56-SUMIF($B$59:$B$79,$B$65,E59:E79)-E69-E63-E76,E83-E69))</f>
        <v>0</v>
      </c>
      <c r="F84" s="51">
        <f>IF($C$3="",0,IF($C$3=$AG$4,F83-F51-F56-SUMIF($B$59:$B$79,$B$65,F59:F79)-F69-F63-F76,F83-F69))</f>
        <v>0</v>
      </c>
      <c r="G84" s="51">
        <f>IF($C$3="",0,IF($C$3=$AG$4,G83-G51-G56-SUMIF($B$59:$B$79,$B$65,G59:G79)-G69-G63-G76,G83-G69))</f>
        <v>0</v>
      </c>
      <c r="H84" s="51">
        <f>IF($C$3="",0,IF($C$3=$AG$4,H83-H51-H56-SUMIF($B$59:$B$79,$B$65,H59:H79)-H69-H63-H76,H83-H69))</f>
        <v>0</v>
      </c>
      <c r="I84" s="51">
        <f>IF($C$3="",0,IF($C$3=$AG$4,I83-I51-I56-SUMIF($B$59:$B$79,$B$65,I59:I79)-I69-I63-I76,I83-I69))</f>
        <v>0</v>
      </c>
      <c r="J84" s="52">
        <f>SUM(E84:I84)</f>
        <v>0</v>
      </c>
    </row>
    <row r="85" spans="1:13" ht="4.5" customHeight="1" x14ac:dyDescent="0.15">
      <c r="A85" s="25"/>
      <c r="B85" s="9"/>
      <c r="C85" s="49"/>
      <c r="D85" s="49"/>
      <c r="E85" s="51"/>
      <c r="F85" s="51"/>
      <c r="G85" s="51"/>
      <c r="H85" s="51"/>
      <c r="I85" s="51"/>
      <c r="J85" s="52"/>
    </row>
    <row r="86" spans="1:13" x14ac:dyDescent="0.15">
      <c r="A86" s="25" t="s">
        <v>110</v>
      </c>
      <c r="B86" s="38" t="s">
        <v>33</v>
      </c>
      <c r="C86" s="13"/>
      <c r="D86" s="31"/>
      <c r="E86" s="48" t="str">
        <f>IF($C$4="TBD","TBD",IF(E83=0,"TBD",ROUND($C$4*E84,0)))</f>
        <v>TBD</v>
      </c>
      <c r="F86" s="48" t="str">
        <f t="shared" ref="F86:I86" si="70">IF($C$4="TBD","TBD",IF(F83=0,"TBD",ROUND($C$4*F84,0)))</f>
        <v>TBD</v>
      </c>
      <c r="G86" s="48" t="str">
        <f t="shared" si="70"/>
        <v>TBD</v>
      </c>
      <c r="H86" s="48" t="str">
        <f t="shared" si="70"/>
        <v>TBD</v>
      </c>
      <c r="I86" s="48" t="str">
        <f t="shared" si="70"/>
        <v>TBD</v>
      </c>
      <c r="J86" s="42">
        <f>SUM(E86:I86)</f>
        <v>0</v>
      </c>
    </row>
    <row r="87" spans="1:13" ht="4.5" customHeight="1" x14ac:dyDescent="0.15">
      <c r="A87" s="25"/>
      <c r="B87" s="9"/>
      <c r="C87" s="28"/>
      <c r="D87" s="28"/>
      <c r="E87" s="15"/>
      <c r="F87" s="15"/>
      <c r="G87" s="15"/>
      <c r="H87" s="15"/>
      <c r="I87" s="15"/>
      <c r="J87" s="29"/>
    </row>
    <row r="88" spans="1:13" ht="14" thickBot="1" x14ac:dyDescent="0.2">
      <c r="A88" s="53" t="s">
        <v>111</v>
      </c>
      <c r="B88" s="54" t="s">
        <v>34</v>
      </c>
      <c r="C88" s="55"/>
      <c r="D88" s="55"/>
      <c r="E88" s="56" t="str">
        <f>IF($C$4="TBD","TBD",IF(E83=0,"TBD",E86+E84))</f>
        <v>TBD</v>
      </c>
      <c r="F88" s="56" t="str">
        <f t="shared" ref="F88:I88" si="71">IF($C$4="TBD","TBD",IF(F83=0,"TBD",F86+F84))</f>
        <v>TBD</v>
      </c>
      <c r="G88" s="56" t="str">
        <f t="shared" si="71"/>
        <v>TBD</v>
      </c>
      <c r="H88" s="56" t="str">
        <f t="shared" si="71"/>
        <v>TBD</v>
      </c>
      <c r="I88" s="56" t="str">
        <f t="shared" si="71"/>
        <v>TBD</v>
      </c>
      <c r="J88" s="57">
        <f>SUM(E88:I88)</f>
        <v>0</v>
      </c>
    </row>
    <row r="89" spans="1:13" ht="4.5" customHeight="1" thickBot="1" x14ac:dyDescent="0.2">
      <c r="A89" s="14"/>
      <c r="B89" s="18"/>
      <c r="C89" s="14"/>
      <c r="D89" s="14"/>
      <c r="E89" s="14"/>
      <c r="F89" s="14"/>
      <c r="G89" s="14"/>
      <c r="H89" s="14"/>
      <c r="I89" s="14"/>
      <c r="J89" s="14"/>
    </row>
    <row r="90" spans="1:13" ht="12.75" customHeight="1" x14ac:dyDescent="0.15">
      <c r="A90" s="447" t="s">
        <v>62</v>
      </c>
      <c r="B90" s="58" t="s">
        <v>35</v>
      </c>
      <c r="C90" s="59"/>
      <c r="D90" s="58"/>
      <c r="E90" s="60">
        <f>IF(E88="TBD",0,E86/E83)</f>
        <v>0</v>
      </c>
      <c r="F90" s="60">
        <f t="shared" ref="F90:I90" si="72">IF(F88="TBD",0,F86/F83)</f>
        <v>0</v>
      </c>
      <c r="G90" s="60">
        <f t="shared" si="72"/>
        <v>0</v>
      </c>
      <c r="H90" s="60">
        <f t="shared" si="72"/>
        <v>0</v>
      </c>
      <c r="I90" s="60">
        <f t="shared" si="72"/>
        <v>0</v>
      </c>
      <c r="J90" s="67">
        <f t="shared" ref="J90" si="73">IF(J88&gt;0,J86/J83,0)</f>
        <v>0</v>
      </c>
    </row>
    <row r="91" spans="1:13" ht="14" thickBot="1" x14ac:dyDescent="0.2">
      <c r="A91" s="463"/>
      <c r="B91" s="61" t="s">
        <v>46</v>
      </c>
      <c r="C91" s="62"/>
      <c r="D91" s="61"/>
      <c r="E91" s="180">
        <f>IF($C$4=$J$1,0,ROUND($J$1*(E83-E51-E56-E63-SUMIF($B$59:$B$79,$B$65,E59:E79)-E69-E76),0)- ROUND($C$4*E84,0))</f>
        <v>0</v>
      </c>
      <c r="F91" s="180">
        <f>IF($C$4=$J$1,0,ROUND($J$1*(F83-F51-F56-F63-SUMIF($B$59:$B$79,$B$65,F59:F79)-F69-F76),0)- ROUND($C$4*F84,0))</f>
        <v>0</v>
      </c>
      <c r="G91" s="180">
        <f>IF($C$4=$J$1,0,ROUND($J$1*(G83-G51-G56-G63-SUMIF($B$59:$B$79,$B$65,G59:G79)-G69-G76),0)- ROUND($C$4*G84,0))</f>
        <v>0</v>
      </c>
      <c r="H91" s="180">
        <f>IF($C$4=$J$1,0,ROUND($J$1*(H83-H51-H56-H63-SUMIF($B$59:$B$79,$B$65,H59:H79)-H69-H76),0)- ROUND($C$4*H84,0))</f>
        <v>0</v>
      </c>
      <c r="I91" s="180">
        <f>IF($C$4=$J$1,0,ROUND($J$1*(I83-I51-I56-I63-SUMIF($B$59:$B$79,$B$65,I59:I79)-I69-I76),0)- ROUND($C$4*I84,0))</f>
        <v>0</v>
      </c>
      <c r="J91" s="177">
        <f>IF($C$4=$J$1,0,ROUND($J$1*(I83-J51-J56-J63-SUMIF($B$59:$B$79,$B$65,J59:J79)-J69-J76),0)- ROUND($C$4*I84,0))</f>
        <v>0</v>
      </c>
    </row>
    <row r="92" spans="1:13" x14ac:dyDescent="0.15">
      <c r="F92" s="10"/>
      <c r="G92" s="10"/>
      <c r="H92" s="10"/>
      <c r="I92" s="10"/>
    </row>
    <row r="93" spans="1:13" x14ac:dyDescent="0.15">
      <c r="F93" s="10"/>
      <c r="G93" s="10"/>
      <c r="H93" s="10"/>
      <c r="I93" s="10"/>
    </row>
    <row r="156" spans="19:19" x14ac:dyDescent="0.15">
      <c r="S156" s="460"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57" spans="19:19" x14ac:dyDescent="0.15">
      <c r="S157" s="461"/>
    </row>
    <row r="158" spans="19:19" x14ac:dyDescent="0.15">
      <c r="S158" s="461"/>
    </row>
    <row r="159" spans="19:19" x14ac:dyDescent="0.15">
      <c r="S159" s="461"/>
    </row>
    <row r="160" spans="19:19" x14ac:dyDescent="0.15">
      <c r="S160" s="461"/>
    </row>
    <row r="161" spans="19:19" x14ac:dyDescent="0.15">
      <c r="S161" s="461"/>
    </row>
    <row r="162" spans="19:19" x14ac:dyDescent="0.15">
      <c r="S162" s="461"/>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9">
    <mergeCell ref="S156:S162"/>
    <mergeCell ref="L10:L16"/>
    <mergeCell ref="L1:L9"/>
    <mergeCell ref="A90:A91"/>
    <mergeCell ref="C1:E1"/>
    <mergeCell ref="C2:E2"/>
    <mergeCell ref="C3:E3"/>
    <mergeCell ref="C4:E4"/>
    <mergeCell ref="A5:E9"/>
  </mergeCells>
  <conditionalFormatting sqref="L10:L11">
    <cfRule type="expression" dxfId="9" priority="1">
      <formula>ISNUMBER(SEARCH("GUIDANCE",$L$10))</formula>
    </cfRule>
  </conditionalFormatting>
  <dataValidations xWindow="484" yWindow="300" count="26">
    <dataValidation allowBlank="1" showInputMessage="1" showErrorMessage="1" promptTitle="Applied F&amp;A Rate" prompt="If appplicable, then override the Applicable F&amp;A Rate with the F&amp;A Rate to be applied to this project." sqref="C4:E4" xr:uid="{00000000-0002-0000-0200-000000000000}"/>
    <dataValidation type="list" allowBlank="1" showInputMessage="1" showErrorMessage="1" promptTitle="Project Activity Type" prompt="Select the Project Activity Type." sqref="C1:E1" xr:uid="{00000000-0002-0000-0200-000001000000}">
      <formula1>$AA$4:$AA$6</formula1>
    </dataValidation>
    <dataValidation allowBlank="1" showInputMessage="1" showErrorMessage="1" promptTitle="Note" prompt="MTDC or TDC will display based on the value selected in cell I3." sqref="B84" xr:uid="{00000000-0002-0000-0200-000002000000}"/>
    <dataValidation allowBlank="1" showInputMessage="1" showErrorMessage="1" promptTitle="Applicable F&amp;A Rate" prompt="This field will dislpayed after inputting Activity Type and Location" sqref="J1" xr:uid="{00000000-0002-0000-0200-000003000000}"/>
    <dataValidation type="list" allowBlank="1" showInputMessage="1" showErrorMessage="1" promptTitle="Project Location" prompt="Select the Project Location." sqref="C2:E2" xr:uid="{00000000-0002-0000-0200-000004000000}">
      <formula1>$AB$3:$AC$3</formula1>
    </dataValidation>
    <dataValidation allowBlank="1" showInputMessage="1" showErrorMessage="1" promptTitle="Notes" prompt="Add notes as necessary" sqref="A5:E9" xr:uid="{00000000-0002-0000-0200-000005000000}"/>
    <dataValidation type="list" allowBlank="1" showInputMessage="1" showErrorMessage="1" promptTitle="F&amp;A Cost Basis" prompt="Select the basis for the F&amp;A costs._x000a_- Full Negotiated Rate = MTDC_x000a_- Reduced Federal or State = MTDC_x000a_- Reduced Rate = TDC (including (0% or 10%)_x000a_- Non-Standard Costs Assessed F&amp;A Rate = 'Other&quot;" sqref="C3:E3" xr:uid="{00000000-0002-0000-0200-000006000000}">
      <formula1>$AG$4:$AG$6</formula1>
    </dataValidation>
    <dataValidation allowBlank="1" showInputMessage="1" showErrorMessage="1" promptTitle="Additional Justification" prompt="Additional Justification is required." sqref="B38" xr:uid="{00000000-0002-0000-0200-000007000000}"/>
    <dataValidation allowBlank="1" showInputMessage="1" showErrorMessage="1" promptTitle="2 CFR 200.330(b)" prompt="Contractor (Vendor) Costs" sqref="B72" xr:uid="{00000000-0002-0000-0200-000008000000}"/>
    <dataValidation allowBlank="1" showInputMessage="1" showErrorMessage="1" promptTitle="Service Activities" prompt="Description: https://www.obfs.uillinois.edu/government-costing/service-Activities/" sqref="B74" xr:uid="{00000000-0002-0000-0200-000009000000}"/>
    <dataValidation allowBlank="1" showInputMessage="1" showErrorMessage="1" promptTitle="GATA Agencies Only -" prompt="Not assessed F&amp;A costs per GATU interpretation." sqref="B76" xr:uid="{00000000-0002-0000-0200-00000A000000}"/>
    <dataValidation allowBlank="1" showInputMessage="1" showErrorMessage="1" promptTitle="GATA Agencies Only -" prompt="Many state agencies do not allow Tuition Remisison costs." sqref="B69" xr:uid="{00000000-0002-0000-0200-00000B000000}"/>
    <dataValidation allowBlank="1" showInputMessage="1" showErrorMessage="1" promptTitle="OBFS 15" prompt="Travel Reimbursement and Per Diem: https://www.obfs.uillinois.edu/bfpp/section-15-travel/travel-reimbursement-and-per-diem" sqref="B53:B54" xr:uid="{00000000-0002-0000-0200-00000C000000}"/>
    <dataValidation allowBlank="1" showInputMessage="1" showErrorMessage="1" promptTitle="2 CFR 200.92" prompt="Subaward" sqref="B64 B66" xr:uid="{00000000-0002-0000-0200-00000D000000}"/>
    <dataValidation allowBlank="1" showInputMessage="1" showErrorMessage="1" promptTitle="2 CFR 200.330" prompt="Criteria for subrecipient versus contractor determination" sqref="B65 B67" xr:uid="{00000000-0002-0000-0200-00000E000000}"/>
    <dataValidation allowBlank="1" showInputMessage="1" showErrorMessage="1" promptTitle="2 CFR 200.314" prompt="Supplies" sqref="B59" xr:uid="{00000000-0002-0000-0200-00000F000000}"/>
    <dataValidation allowBlank="1" showInputMessage="1" showErrorMessage="1" promptTitle="2 CFR 200.461" prompt="Publication and printing costs" sqref="B60" xr:uid="{00000000-0002-0000-0200-000010000000}"/>
    <dataValidation allowBlank="1" showInputMessage="1" showErrorMessage="1" promptTitle="2 CFR 200.92" prompt="With MTDC basis, the first $25,000 of each subaward is assessed F&amp;A costs. " sqref="E64 E66" xr:uid="{00000000-0002-0000-0200-000011000000}"/>
    <dataValidation allowBlank="1" showInputMessage="1" showErrorMessage="1" promptTitle="2 CFR 200.459" prompt="Professional Service Costs" sqref="B61" xr:uid="{00000000-0002-0000-0200-000012000000}"/>
    <dataValidation allowBlank="1" showInputMessage="1" showErrorMessage="1" promptTitle="Internal Program Rate" prompt="May be deemed as prohibited voluntary cost share by NSF." sqref="B63" xr:uid="{00000000-0002-0000-0200-000013000000}"/>
    <dataValidation allowBlank="1" showInputMessage="1" showErrorMessage="1" promptTitle="2 CFR 200.431" prompt="Compensation-fringe benefits" sqref="B48" xr:uid="{00000000-0002-0000-0200-000014000000}"/>
    <dataValidation allowBlank="1" showInputMessage="1" showErrorMessage="1" promptTitle="2 CFR 200.430" prompt="Compensation-personal services" sqref="B11 B28" xr:uid="{00000000-0002-0000-0200-000015000000}"/>
    <dataValidation allowBlank="1" showInputMessage="1" showErrorMessage="1" promptTitle="2 CFR 200.33" prompt="Tangible personal property having a useful life of more than one year and a per-unit acquisition cost which equals or exceeds $5,000." sqref="B51" xr:uid="{00000000-0002-0000-0200-000016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56" xr:uid="{00000000-0002-0000-0200-000017000000}"/>
    <dataValidation allowBlank="1" showInputMessage="1" showErrorMessage="1" promptTitle="Graduate College-Assistantships" prompt="https://grad.illinois.edu/assistantships" sqref="B34" xr:uid="{00000000-0002-0000-0200-000018000000}"/>
    <dataValidation allowBlank="1" showInputMessage="1" showErrorMessage="1" promptTitle="Minimum Salary" prompt="FY 2020 Campus Budget Guidelines: https://www.obfs.uillinois.edu/budgeting/urbana-champaign-campus/budget-guidelines/fy-2020" sqref="B30" xr:uid="{00000000-0002-0000-0200-000019000000}"/>
  </dataValidations>
  <hyperlinks>
    <hyperlink ref="B74" r:id="rId1" xr:uid="{00000000-0004-0000-0200-000000000000}"/>
    <hyperlink ref="F1" r:id="rId2" xr:uid="{00000000-0004-0000-0200-000001000000}"/>
    <hyperlink ref="F4" r:id="rId3" xr:uid="{00000000-0004-0000-0200-000002000000}"/>
    <hyperlink ref="F5" r:id="rId4" xr:uid="{00000000-0004-0000-0200-000003000000}"/>
    <hyperlink ref="F6" r:id="rId5" xr:uid="{00000000-0004-0000-0200-000004000000}"/>
    <hyperlink ref="F7" r:id="rId6" xr:uid="{00000000-0004-0000-0200-000005000000}"/>
    <hyperlink ref="F3" r:id="rId7" xr:uid="{00000000-0004-0000-0200-000006000000}"/>
    <hyperlink ref="I1" r:id="rId8" xr:uid="{00000000-0004-0000-0200-000007000000}"/>
    <hyperlink ref="I2" r:id="rId9" xr:uid="{00000000-0004-0000-0200-000008000000}"/>
  </hyperlinks>
  <printOptions horizontalCentered="1"/>
  <pageMargins left="0.7" right="0.7" top="0.75" bottom="0.75" header="0.3" footer="0.3"/>
  <pageSetup scale="80" fitToHeight="0" orientation="portrait" r:id="rId10"/>
  <headerFooter alignWithMargins="0">
    <oddHeader>&amp;L&amp;G&amp;C&amp;"Arial,Bold"&amp;12SPA Budget Template - FY20&amp;RPage &amp;P of &amp;N</oddHeader>
    <oddFooter>&amp;LSPA v.20190802&amp;C&amp;A&amp;RLast Updated: &amp;D</oddFooter>
  </headerFooter>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AY159"/>
  <sheetViews>
    <sheetView showGridLines="0" zoomScale="115" zoomScaleNormal="115" workbookViewId="0">
      <pane ySplit="9" topLeftCell="A10" activePane="bottomLeft" state="frozen"/>
      <selection activeCell="A5" sqref="A5:E9"/>
      <selection pane="bottomLeft" activeCell="A6" sqref="A6:E9"/>
    </sheetView>
  </sheetViews>
  <sheetFormatPr baseColWidth="10" defaultColWidth="9.1640625" defaultRowHeight="13" x14ac:dyDescent="0.15"/>
  <cols>
    <col min="1" max="1" width="4.83203125" style="166" customWidth="1"/>
    <col min="2" max="2" width="15.6640625" style="167" customWidth="1"/>
    <col min="3" max="3" width="9.5" style="135" customWidth="1"/>
    <col min="4" max="4" width="7.83203125" style="135" customWidth="1"/>
    <col min="5" max="5" width="13.33203125" style="136" customWidth="1"/>
    <col min="6" max="9" width="13.33203125" style="16" customWidth="1"/>
    <col min="10" max="10" width="13.33203125" style="63" customWidth="1"/>
    <col min="11" max="11" width="1.33203125" style="134" customWidth="1"/>
    <col min="12" max="12" width="102" style="134" customWidth="1"/>
    <col min="13" max="16384" width="9.1640625" style="134"/>
  </cols>
  <sheetData>
    <row r="1" spans="1:51" ht="10.5" customHeight="1" x14ac:dyDescent="0.15">
      <c r="A1" s="226" t="s">
        <v>19</v>
      </c>
      <c r="B1" s="227"/>
      <c r="C1" s="449"/>
      <c r="D1" s="449"/>
      <c r="E1" s="449"/>
      <c r="F1" s="291" t="s">
        <v>10</v>
      </c>
      <c r="G1" s="228"/>
      <c r="H1" s="228"/>
      <c r="I1" s="228"/>
      <c r="J1" s="195" t="str">
        <f>IF(AND($C$1=$Z$4,$C$2=$AA$3),$AA$4,IF(AND($C$1=$Z$4,$C$2=$AB$3),$AB$4,IF(AND($C$1=$Z$5,$C$2=$AA$3),$AA$5,IF(AND($C$1=$Z$5,$C$2=$AB$3),$AB$5,IF(AND($C$1=$Z$6,$C$2=$AA$3),$AA$6,IF(AND($C$1=$Z$6,$C$2=$AB$3),AB6,IF($C$1=$Z$7,$AA$7,IF($C$1=$Z$8,$AA$8,IF(AND($C$1=$Z$9,$C$2=$AA$3),$AA$4,IF(AND($C$1=$Z$9,$C$2=$AB$3),$AB$4,"TBD"))))))))))</f>
        <v>TBD</v>
      </c>
      <c r="L1" s="473" t="s">
        <v>96</v>
      </c>
    </row>
    <row r="2" spans="1:51" ht="10.5" customHeight="1" x14ac:dyDescent="0.15">
      <c r="A2" s="229" t="s">
        <v>18</v>
      </c>
      <c r="B2" s="197"/>
      <c r="C2" s="450"/>
      <c r="D2" s="450"/>
      <c r="E2" s="450"/>
      <c r="F2" s="292" t="s">
        <v>74</v>
      </c>
      <c r="G2" s="197"/>
      <c r="H2" s="197"/>
      <c r="I2" s="197"/>
      <c r="J2" s="199" t="str">
        <f>IF($C$1=Z4,AD4,IF($C$1=Z5,AD4,IF($C$1=Z6,AD4, IF($C$1=Z9,AD4,IF($C$1=Z7,AD5,IF($C$1=Z8,AD5,AD4))))))</f>
        <v>MTDC</v>
      </c>
      <c r="L2" s="474"/>
    </row>
    <row r="3" spans="1:51" ht="11.25" customHeight="1" x14ac:dyDescent="0.15">
      <c r="A3" s="229" t="s">
        <v>56</v>
      </c>
      <c r="B3" s="197"/>
      <c r="C3" s="426" t="str">
        <f>$J$1</f>
        <v>TBD</v>
      </c>
      <c r="D3" s="428" t="s">
        <v>28</v>
      </c>
      <c r="E3" s="230"/>
      <c r="F3" s="292" t="s">
        <v>11</v>
      </c>
      <c r="G3" s="231"/>
      <c r="H3" s="231"/>
      <c r="I3" s="231"/>
      <c r="J3" s="199">
        <v>0.64</v>
      </c>
      <c r="L3" s="474"/>
      <c r="Z3" s="17"/>
      <c r="AA3" s="14" t="s">
        <v>15</v>
      </c>
      <c r="AB3" s="14" t="s">
        <v>16</v>
      </c>
      <c r="AC3" s="14"/>
      <c r="AD3" s="18" t="s">
        <v>27</v>
      </c>
      <c r="AE3" s="135" t="s">
        <v>57</v>
      </c>
      <c r="AF3" s="135" t="s">
        <v>58</v>
      </c>
    </row>
    <row r="4" spans="1:51" ht="10.5" customHeight="1" x14ac:dyDescent="0.15">
      <c r="A4" s="478" t="s">
        <v>146</v>
      </c>
      <c r="B4" s="479"/>
      <c r="C4" s="424">
        <v>0.3</v>
      </c>
      <c r="D4" s="428" t="s">
        <v>101</v>
      </c>
      <c r="E4" s="232"/>
      <c r="F4" s="292" t="s">
        <v>12</v>
      </c>
      <c r="G4" s="231"/>
      <c r="H4" s="231"/>
      <c r="I4" s="231"/>
      <c r="J4" s="199">
        <v>0.36930000000000002</v>
      </c>
      <c r="L4" s="474"/>
      <c r="Z4" s="14" t="s">
        <v>68</v>
      </c>
      <c r="AA4" s="19">
        <v>0.58599999999999997</v>
      </c>
      <c r="AB4" s="19">
        <v>0.26</v>
      </c>
      <c r="AC4" s="14"/>
      <c r="AD4" s="20" t="s">
        <v>28</v>
      </c>
      <c r="AE4" s="19">
        <v>0.3</v>
      </c>
      <c r="AF4" s="137">
        <f>(1/(1-AE4))-1</f>
        <v>0.4285714285714286</v>
      </c>
    </row>
    <row r="5" spans="1:51" ht="11.25" customHeight="1" thickBot="1" x14ac:dyDescent="0.2">
      <c r="A5" s="478" t="s">
        <v>59</v>
      </c>
      <c r="B5" s="479"/>
      <c r="C5" s="425" t="str">
        <f>IF(OR($E$80=0,$C$1="",$C$2="",$C$4=""),"TBD",IF($C$81&lt;$C$82,$C$3,IF($C$4=$AE$4,$AF$4,IF($C$4=$AE$5,$AF$5,IF($C$4=$AE$6,$AF$6)))))</f>
        <v>TBD</v>
      </c>
      <c r="D5" s="427" t="str">
        <f>IF(OR($E$80=0,$C$1="",$C$2="",$C$4=""),"TBD",IF(C81&lt;C82,"MTDC","Other-Direct Less Sub(s)"))</f>
        <v>TBD</v>
      </c>
      <c r="E5" s="230"/>
      <c r="F5" s="292" t="s">
        <v>47</v>
      </c>
      <c r="G5" s="231"/>
      <c r="H5" s="231"/>
      <c r="I5" s="231"/>
      <c r="J5" s="199">
        <v>8.3400000000000002E-2</v>
      </c>
      <c r="L5" s="474"/>
      <c r="Z5" s="14" t="s">
        <v>69</v>
      </c>
      <c r="AA5" s="19">
        <v>0.45800000000000002</v>
      </c>
      <c r="AB5" s="19">
        <v>0.26</v>
      </c>
      <c r="AC5" s="14"/>
      <c r="AD5" s="20" t="s">
        <v>29</v>
      </c>
      <c r="AE5" s="19">
        <v>0.22</v>
      </c>
      <c r="AF5" s="137">
        <f>(1/(1-AE5))-1</f>
        <v>0.28205128205128194</v>
      </c>
    </row>
    <row r="6" spans="1:51" x14ac:dyDescent="0.15">
      <c r="A6" s="480" t="s">
        <v>129</v>
      </c>
      <c r="B6" s="481"/>
      <c r="C6" s="481"/>
      <c r="D6" s="481"/>
      <c r="E6" s="482"/>
      <c r="F6" s="292" t="s">
        <v>51</v>
      </c>
      <c r="G6" s="231"/>
      <c r="H6" s="231"/>
      <c r="I6" s="231"/>
      <c r="J6" s="201">
        <v>1E-3</v>
      </c>
      <c r="L6" s="474"/>
      <c r="Z6" s="14" t="s">
        <v>17</v>
      </c>
      <c r="AA6" s="19">
        <v>0.31900000000000001</v>
      </c>
      <c r="AB6" s="19">
        <v>0.23599999999999999</v>
      </c>
      <c r="AC6" s="14"/>
      <c r="AD6" s="20" t="s">
        <v>70</v>
      </c>
      <c r="AE6" s="19">
        <v>0.15</v>
      </c>
      <c r="AF6" s="137">
        <f>(1/(1-AE6))-1</f>
        <v>0.17647058823529416</v>
      </c>
    </row>
    <row r="7" spans="1:51" x14ac:dyDescent="0.15">
      <c r="A7" s="483"/>
      <c r="B7" s="484"/>
      <c r="C7" s="484"/>
      <c r="D7" s="484"/>
      <c r="E7" s="485"/>
      <c r="F7" s="292" t="s">
        <v>48</v>
      </c>
      <c r="G7" s="231"/>
      <c r="H7" s="231"/>
      <c r="I7" s="231"/>
      <c r="J7" s="199">
        <v>7.7499999999999999E-2</v>
      </c>
      <c r="L7" s="474"/>
      <c r="Z7" s="185" t="s">
        <v>71</v>
      </c>
      <c r="AA7" s="186">
        <v>0</v>
      </c>
      <c r="AB7" s="186"/>
    </row>
    <row r="8" spans="1:51" x14ac:dyDescent="0.15">
      <c r="A8" s="483"/>
      <c r="B8" s="484"/>
      <c r="C8" s="484"/>
      <c r="D8" s="484"/>
      <c r="E8" s="485"/>
      <c r="F8" s="293" t="s">
        <v>40</v>
      </c>
      <c r="G8" s="231"/>
      <c r="H8" s="231"/>
      <c r="I8" s="231"/>
      <c r="J8" s="199">
        <v>0.03</v>
      </c>
      <c r="L8" s="474"/>
      <c r="Z8" s="185" t="s">
        <v>72</v>
      </c>
      <c r="AA8" s="186">
        <v>0.26</v>
      </c>
      <c r="AB8" s="186"/>
    </row>
    <row r="9" spans="1:51" ht="38.25" customHeight="1" thickBot="1" x14ac:dyDescent="0.2">
      <c r="A9" s="486"/>
      <c r="B9" s="487"/>
      <c r="C9" s="487"/>
      <c r="D9" s="487"/>
      <c r="E9" s="488"/>
      <c r="F9" s="310" t="s">
        <v>41</v>
      </c>
      <c r="G9" s="306"/>
      <c r="H9" s="307"/>
      <c r="I9" s="357"/>
      <c r="J9" s="309">
        <v>0.04</v>
      </c>
      <c r="L9" s="474"/>
      <c r="Z9" s="365" t="s">
        <v>73</v>
      </c>
      <c r="AA9" s="19"/>
      <c r="AB9" s="19"/>
    </row>
    <row r="10" spans="1:51" s="138" customFormat="1" ht="16" x14ac:dyDescent="0.3">
      <c r="A10" s="139"/>
      <c r="B10" s="140"/>
      <c r="C10" s="141"/>
      <c r="D10" s="141"/>
      <c r="E10" s="349" t="s">
        <v>83</v>
      </c>
      <c r="F10" s="348" t="s">
        <v>84</v>
      </c>
      <c r="G10" s="348" t="s">
        <v>85</v>
      </c>
      <c r="H10" s="348" t="s">
        <v>86</v>
      </c>
      <c r="I10" s="348" t="s">
        <v>87</v>
      </c>
      <c r="J10" s="347" t="s">
        <v>0</v>
      </c>
      <c r="K10" s="134"/>
      <c r="L10" s="475" t="str">
        <f ca="1">IF(ISNUMBER(SEARCH("Period 5",I10)),INDIRECT("S156"),"")</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row>
    <row r="11" spans="1:51" s="138" customFormat="1" ht="16" x14ac:dyDescent="0.3">
      <c r="A11" s="25" t="s">
        <v>1</v>
      </c>
      <c r="B11" s="209" t="s">
        <v>107</v>
      </c>
      <c r="C11" s="141"/>
      <c r="D11" s="141"/>
      <c r="E11" s="349"/>
      <c r="F11" s="350"/>
      <c r="G11" s="350"/>
      <c r="H11" s="350"/>
      <c r="I11" s="350"/>
      <c r="J11" s="64"/>
      <c r="K11" s="134"/>
      <c r="L11" s="475"/>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row>
    <row r="12" spans="1:51" ht="12.75" customHeight="1" x14ac:dyDescent="0.15">
      <c r="A12" s="139"/>
      <c r="B12" s="187" t="s">
        <v>82</v>
      </c>
      <c r="C12" s="143" t="s">
        <v>21</v>
      </c>
      <c r="D12" s="144"/>
      <c r="E12" s="1">
        <v>0</v>
      </c>
      <c r="F12" s="2">
        <f>ROUND(E12*(1+$J$8),0)</f>
        <v>0</v>
      </c>
      <c r="G12" s="2">
        <f t="shared" ref="G12:I12" si="0">ROUND(F12*(1+$J$8),0)</f>
        <v>0</v>
      </c>
      <c r="H12" s="2">
        <f t="shared" si="0"/>
        <v>0</v>
      </c>
      <c r="I12" s="2">
        <f t="shared" si="0"/>
        <v>0</v>
      </c>
      <c r="J12" s="29">
        <f>SUM(E12:I12)</f>
        <v>0</v>
      </c>
      <c r="L12" s="475"/>
    </row>
    <row r="13" spans="1:51" ht="12.75" customHeight="1" x14ac:dyDescent="0.15">
      <c r="A13" s="139"/>
      <c r="B13" s="341"/>
      <c r="C13" s="235" t="s">
        <v>22</v>
      </c>
      <c r="D13" s="189">
        <f>$J$4</f>
        <v>0.36930000000000002</v>
      </c>
      <c r="E13" s="224">
        <f>E12*$D13</f>
        <v>0</v>
      </c>
      <c r="F13" s="224">
        <f t="shared" ref="F13:I13" si="1">F12*$D13</f>
        <v>0</v>
      </c>
      <c r="G13" s="224">
        <f t="shared" si="1"/>
        <v>0</v>
      </c>
      <c r="H13" s="224">
        <f t="shared" si="1"/>
        <v>0</v>
      </c>
      <c r="I13" s="224">
        <f t="shared" si="1"/>
        <v>0</v>
      </c>
      <c r="J13" s="225">
        <f t="shared" ref="J13:J27" si="2">SUM(E13:I13)</f>
        <v>0</v>
      </c>
      <c r="L13" s="475"/>
    </row>
    <row r="14" spans="1:51" ht="12.75" customHeight="1" x14ac:dyDescent="0.15">
      <c r="A14" s="139"/>
      <c r="B14" s="187" t="s">
        <v>78</v>
      </c>
      <c r="C14" s="143" t="s">
        <v>21</v>
      </c>
      <c r="D14" s="144"/>
      <c r="E14" s="2">
        <v>0</v>
      </c>
      <c r="F14" s="2">
        <f>ROUND(E14*(1+$J$8), 0)</f>
        <v>0</v>
      </c>
      <c r="G14" s="2">
        <f>ROUND(F14*(1+$J$8), 0)</f>
        <v>0</v>
      </c>
      <c r="H14" s="2">
        <f>ROUND(G14*(1+$J$8), 0)</f>
        <v>0</v>
      </c>
      <c r="I14" s="2">
        <f>ROUND(H14*(1+$J$8), 0)</f>
        <v>0</v>
      </c>
      <c r="J14" s="29">
        <f t="shared" si="2"/>
        <v>0</v>
      </c>
      <c r="L14" s="475"/>
    </row>
    <row r="15" spans="1:51" ht="12.75" customHeight="1" x14ac:dyDescent="0.15">
      <c r="A15" s="139"/>
      <c r="B15" s="341"/>
      <c r="C15" s="235" t="s">
        <v>22</v>
      </c>
      <c r="D15" s="189">
        <f>$J$4</f>
        <v>0.36930000000000002</v>
      </c>
      <c r="E15" s="224">
        <f>E14*$D15</f>
        <v>0</v>
      </c>
      <c r="F15" s="224">
        <f t="shared" ref="F15" si="3">F14*$D15</f>
        <v>0</v>
      </c>
      <c r="G15" s="224">
        <f t="shared" ref="G15" si="4">G14*$D15</f>
        <v>0</v>
      </c>
      <c r="H15" s="224">
        <f t="shared" ref="H15" si="5">H14*$D15</f>
        <v>0</v>
      </c>
      <c r="I15" s="224">
        <f t="shared" ref="I15" si="6">I14*$D15</f>
        <v>0</v>
      </c>
      <c r="J15" s="225">
        <f t="shared" si="2"/>
        <v>0</v>
      </c>
      <c r="L15" s="270"/>
    </row>
    <row r="16" spans="1:51" x14ac:dyDescent="0.15">
      <c r="A16" s="139"/>
      <c r="B16" s="187" t="s">
        <v>79</v>
      </c>
      <c r="C16" s="143" t="s">
        <v>21</v>
      </c>
      <c r="D16" s="144"/>
      <c r="E16" s="2">
        <v>0</v>
      </c>
      <c r="F16" s="2">
        <f>ROUND(E16*(1+$J$8), 0)</f>
        <v>0</v>
      </c>
      <c r="G16" s="2">
        <f>ROUND(F16*(1+$J$8), 0)</f>
        <v>0</v>
      </c>
      <c r="H16" s="2">
        <f>ROUND(G16*(1+$J$8), 0)</f>
        <v>0</v>
      </c>
      <c r="I16" s="2">
        <f>ROUND(H16*(1+$J$8), 0)</f>
        <v>0</v>
      </c>
      <c r="J16" s="29">
        <f t="shared" si="2"/>
        <v>0</v>
      </c>
    </row>
    <row r="17" spans="1:51" x14ac:dyDescent="0.15">
      <c r="A17" s="139"/>
      <c r="B17" s="341"/>
      <c r="C17" s="235" t="s">
        <v>22</v>
      </c>
      <c r="D17" s="189">
        <f>$J$4</f>
        <v>0.36930000000000002</v>
      </c>
      <c r="E17" s="224">
        <f>E16*$D17</f>
        <v>0</v>
      </c>
      <c r="F17" s="224">
        <f t="shared" ref="F17" si="7">F16*$D17</f>
        <v>0</v>
      </c>
      <c r="G17" s="224">
        <f t="shared" ref="G17" si="8">G16*$D17</f>
        <v>0</v>
      </c>
      <c r="H17" s="224">
        <f t="shared" ref="H17" si="9">H16*$D17</f>
        <v>0</v>
      </c>
      <c r="I17" s="224">
        <f t="shared" ref="I17" si="10">I16*$D17</f>
        <v>0</v>
      </c>
      <c r="J17" s="225">
        <f>SUM(E17:I17)</f>
        <v>0</v>
      </c>
    </row>
    <row r="18" spans="1:51" x14ac:dyDescent="0.15">
      <c r="A18" s="139"/>
      <c r="B18" s="187" t="s">
        <v>80</v>
      </c>
      <c r="C18" s="143" t="s">
        <v>21</v>
      </c>
      <c r="D18" s="144"/>
      <c r="E18" s="2">
        <v>0</v>
      </c>
      <c r="F18" s="2">
        <f>ROUND(E18*(1+$J$8), 0)</f>
        <v>0</v>
      </c>
      <c r="G18" s="2">
        <f>ROUND(F18*(1+$J$8), 0)</f>
        <v>0</v>
      </c>
      <c r="H18" s="2">
        <f>ROUND(G18*(1+$J$8), 0)</f>
        <v>0</v>
      </c>
      <c r="I18" s="2">
        <f>ROUND(H18*(1+$J$8), 0)</f>
        <v>0</v>
      </c>
      <c r="J18" s="29">
        <f t="shared" si="2"/>
        <v>0</v>
      </c>
    </row>
    <row r="19" spans="1:51" x14ac:dyDescent="0.15">
      <c r="A19" s="139"/>
      <c r="B19" s="341"/>
      <c r="C19" s="235" t="s">
        <v>22</v>
      </c>
      <c r="D19" s="189">
        <f>$J$4</f>
        <v>0.36930000000000002</v>
      </c>
      <c r="E19" s="224">
        <f>E18*$D19</f>
        <v>0</v>
      </c>
      <c r="F19" s="224">
        <f t="shared" ref="F19" si="11">F18*$D19</f>
        <v>0</v>
      </c>
      <c r="G19" s="224">
        <f t="shared" ref="G19" si="12">G18*$D19</f>
        <v>0</v>
      </c>
      <c r="H19" s="224">
        <f t="shared" ref="H19" si="13">H18*$D19</f>
        <v>0</v>
      </c>
      <c r="I19" s="224">
        <f t="shared" ref="I19" si="14">I18*$D19</f>
        <v>0</v>
      </c>
      <c r="J19" s="225">
        <f t="shared" si="2"/>
        <v>0</v>
      </c>
    </row>
    <row r="20" spans="1:51" x14ac:dyDescent="0.15">
      <c r="A20" s="139"/>
      <c r="B20" s="187" t="s">
        <v>81</v>
      </c>
      <c r="C20" s="143" t="s">
        <v>21</v>
      </c>
      <c r="D20" s="144"/>
      <c r="E20" s="2">
        <v>0</v>
      </c>
      <c r="F20" s="2">
        <f>ROUND(E20*(1+$J$8), 0)</f>
        <v>0</v>
      </c>
      <c r="G20" s="2">
        <f>ROUND(F20*(1+$J$8), 0)</f>
        <v>0</v>
      </c>
      <c r="H20" s="2">
        <f>ROUND(G20*(1+$J$8), 0)</f>
        <v>0</v>
      </c>
      <c r="I20" s="2">
        <f>ROUND(H20*(1+$J$8), 0)</f>
        <v>0</v>
      </c>
      <c r="J20" s="29">
        <f t="shared" si="2"/>
        <v>0</v>
      </c>
    </row>
    <row r="21" spans="1:51" x14ac:dyDescent="0.15">
      <c r="A21" s="139"/>
      <c r="B21" s="364"/>
      <c r="C21" s="235" t="s">
        <v>22</v>
      </c>
      <c r="D21" s="189">
        <f>$J$4</f>
        <v>0.36930000000000002</v>
      </c>
      <c r="E21" s="224">
        <f>E20*$D21</f>
        <v>0</v>
      </c>
      <c r="F21" s="224">
        <f t="shared" ref="F21" si="15">F20*$D21</f>
        <v>0</v>
      </c>
      <c r="G21" s="224">
        <f t="shared" ref="G21" si="16">G20*$D21</f>
        <v>0</v>
      </c>
      <c r="H21" s="224">
        <f t="shared" ref="H21" si="17">H20*$D21</f>
        <v>0</v>
      </c>
      <c r="I21" s="224">
        <f t="shared" ref="I21" si="18">I20*$D21</f>
        <v>0</v>
      </c>
      <c r="J21" s="225">
        <f t="shared" si="2"/>
        <v>0</v>
      </c>
    </row>
    <row r="22" spans="1:51" x14ac:dyDescent="0.15">
      <c r="A22" s="139"/>
      <c r="B22" s="142" t="s">
        <v>23</v>
      </c>
      <c r="C22" s="143" t="s">
        <v>21</v>
      </c>
      <c r="D22" s="144"/>
      <c r="E22" s="2">
        <v>0</v>
      </c>
      <c r="F22" s="2">
        <f>ROUND(E22*(1+$J$8), 0)</f>
        <v>0</v>
      </c>
      <c r="G22" s="2">
        <f>ROUND(F22*(1+$J$8), 0)</f>
        <v>0</v>
      </c>
      <c r="H22" s="2">
        <f>ROUND(G22*(1+$J$8), 0)</f>
        <v>0</v>
      </c>
      <c r="I22" s="2">
        <f>ROUND(H22*(1+$J$8), 0)</f>
        <v>0</v>
      </c>
      <c r="J22" s="29">
        <f t="shared" si="2"/>
        <v>0</v>
      </c>
    </row>
    <row r="23" spans="1:51" x14ac:dyDescent="0.15">
      <c r="A23" s="139"/>
      <c r="B23" s="364"/>
      <c r="C23" s="235" t="s">
        <v>22</v>
      </c>
      <c r="D23" s="189">
        <f>$J$4</f>
        <v>0.36930000000000002</v>
      </c>
      <c r="E23" s="224">
        <f>E22*$D23</f>
        <v>0</v>
      </c>
      <c r="F23" s="224">
        <f t="shared" ref="F23" si="19">F22*$D23</f>
        <v>0</v>
      </c>
      <c r="G23" s="224">
        <f t="shared" ref="G23" si="20">G22*$D23</f>
        <v>0</v>
      </c>
      <c r="H23" s="224">
        <f t="shared" ref="H23" si="21">H22*$D23</f>
        <v>0</v>
      </c>
      <c r="I23" s="224">
        <f t="shared" ref="I23" si="22">I22*$D23</f>
        <v>0</v>
      </c>
      <c r="J23" s="225">
        <f t="shared" si="2"/>
        <v>0</v>
      </c>
    </row>
    <row r="24" spans="1:51" ht="4.5" customHeight="1" x14ac:dyDescent="0.15">
      <c r="A24" s="139"/>
      <c r="B24" s="140"/>
      <c r="C24" s="144"/>
      <c r="D24" s="145"/>
      <c r="E24" s="15"/>
      <c r="F24" s="15"/>
      <c r="G24" s="15"/>
      <c r="H24" s="15"/>
      <c r="I24" s="15"/>
      <c r="J24" s="29"/>
    </row>
    <row r="25" spans="1:51" x14ac:dyDescent="0.15">
      <c r="A25" s="139"/>
      <c r="B25" s="290" t="s">
        <v>112</v>
      </c>
      <c r="C25" s="147" t="s">
        <v>21</v>
      </c>
      <c r="D25" s="145"/>
      <c r="E25" s="15">
        <f>SUMIF($C$12:$C$24,$C25,E$12:E$24)</f>
        <v>0</v>
      </c>
      <c r="F25" s="15">
        <f t="shared" ref="F25:I26" si="23">SUMIF($C$12:$C$24,$C25,F$12:F$24)</f>
        <v>0</v>
      </c>
      <c r="G25" s="15">
        <f t="shared" si="23"/>
        <v>0</v>
      </c>
      <c r="H25" s="15">
        <f t="shared" si="23"/>
        <v>0</v>
      </c>
      <c r="I25" s="15">
        <f t="shared" si="23"/>
        <v>0</v>
      </c>
      <c r="J25" s="29">
        <f t="shared" si="2"/>
        <v>0</v>
      </c>
    </row>
    <row r="26" spans="1:51" s="135" customFormat="1" x14ac:dyDescent="0.15">
      <c r="A26" s="148"/>
      <c r="B26" s="149"/>
      <c r="C26" s="150" t="s">
        <v>22</v>
      </c>
      <c r="D26" s="368"/>
      <c r="E26" s="342">
        <f>SUMIF($C$12:$C$24,$C26,E$12:E$24)</f>
        <v>0</v>
      </c>
      <c r="F26" s="342">
        <f t="shared" si="23"/>
        <v>0</v>
      </c>
      <c r="G26" s="342">
        <f t="shared" si="23"/>
        <v>0</v>
      </c>
      <c r="H26" s="342">
        <f t="shared" si="23"/>
        <v>0</v>
      </c>
      <c r="I26" s="342">
        <f t="shared" si="23"/>
        <v>0</v>
      </c>
      <c r="J26" s="282">
        <f t="shared" si="2"/>
        <v>0</v>
      </c>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row>
    <row r="27" spans="1:51" s="135" customFormat="1" x14ac:dyDescent="0.15">
      <c r="A27" s="148"/>
      <c r="B27" s="149"/>
      <c r="C27" s="147" t="s">
        <v>0</v>
      </c>
      <c r="D27" s="151"/>
      <c r="E27" s="47">
        <f>SUM(E25:E26)</f>
        <v>0</v>
      </c>
      <c r="F27" s="47">
        <f t="shared" ref="F27:I27" si="24">SUM(F25:F26)</f>
        <v>0</v>
      </c>
      <c r="G27" s="47">
        <f t="shared" si="24"/>
        <v>0</v>
      </c>
      <c r="H27" s="47">
        <f t="shared" si="24"/>
        <v>0</v>
      </c>
      <c r="I27" s="47">
        <f t="shared" si="24"/>
        <v>0</v>
      </c>
      <c r="J27" s="42">
        <f t="shared" si="2"/>
        <v>0</v>
      </c>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row>
    <row r="28" spans="1:51" ht="12.75" customHeight="1" x14ac:dyDescent="0.15">
      <c r="A28" s="25" t="s">
        <v>2</v>
      </c>
      <c r="B28" s="209" t="s">
        <v>108</v>
      </c>
      <c r="C28" s="149"/>
      <c r="D28" s="149"/>
      <c r="E28" s="15"/>
      <c r="F28" s="15"/>
      <c r="G28" s="15"/>
      <c r="H28" s="15"/>
      <c r="I28" s="15"/>
      <c r="J28" s="29"/>
    </row>
    <row r="29" spans="1:51" x14ac:dyDescent="0.15">
      <c r="A29" s="139"/>
      <c r="B29" s="187" t="s">
        <v>132</v>
      </c>
      <c r="C29" s="143" t="s">
        <v>21</v>
      </c>
      <c r="D29" s="144"/>
      <c r="E29" s="2"/>
      <c r="F29" s="2">
        <f>ROUND(E29*(1+$J$8), 0)</f>
        <v>0</v>
      </c>
      <c r="G29" s="2">
        <f>ROUND(F29*(1+$J$8), 0)</f>
        <v>0</v>
      </c>
      <c r="H29" s="2">
        <f>ROUND(G29*(1+$J$8), 0)</f>
        <v>0</v>
      </c>
      <c r="I29" s="2">
        <f>ROUND(H29*(1+$J$8), 0)</f>
        <v>0</v>
      </c>
      <c r="J29" s="29">
        <f t="shared" ref="J29:J48" si="25">SUM(E29:I29)</f>
        <v>0</v>
      </c>
    </row>
    <row r="30" spans="1:51" x14ac:dyDescent="0.15">
      <c r="A30" s="139"/>
      <c r="B30" s="364"/>
      <c r="C30" s="235" t="s">
        <v>22</v>
      </c>
      <c r="D30" s="189">
        <f>$J$4</f>
        <v>0.36930000000000002</v>
      </c>
      <c r="E30" s="224">
        <f>E29*$D30</f>
        <v>0</v>
      </c>
      <c r="F30" s="224">
        <f t="shared" ref="F30" si="26">F29*$D30</f>
        <v>0</v>
      </c>
      <c r="G30" s="224">
        <f t="shared" ref="G30" si="27">G29*$D30</f>
        <v>0</v>
      </c>
      <c r="H30" s="224">
        <f t="shared" ref="H30" si="28">H29*$D30</f>
        <v>0</v>
      </c>
      <c r="I30" s="224">
        <f t="shared" ref="I30" si="29">I29*$D30</f>
        <v>0</v>
      </c>
      <c r="J30" s="225">
        <f t="shared" si="25"/>
        <v>0</v>
      </c>
    </row>
    <row r="31" spans="1:51" x14ac:dyDescent="0.15">
      <c r="A31" s="139"/>
      <c r="B31" s="142" t="s">
        <v>24</v>
      </c>
      <c r="C31" s="143" t="s">
        <v>21</v>
      </c>
      <c r="D31" s="144"/>
      <c r="E31" s="2">
        <v>0</v>
      </c>
      <c r="F31" s="2">
        <f>ROUND(E31*(1+$J$8), 0)</f>
        <v>0</v>
      </c>
      <c r="G31" s="2">
        <f>ROUND(F31*(1+$J$8), 0)</f>
        <v>0</v>
      </c>
      <c r="H31" s="2">
        <f>ROUND(G31*(1+$J$8), 0)</f>
        <v>0</v>
      </c>
      <c r="I31" s="2">
        <f>ROUND(H31*(1+$J$8), 0)</f>
        <v>0</v>
      </c>
      <c r="J31" s="29">
        <f t="shared" si="25"/>
        <v>0</v>
      </c>
    </row>
    <row r="32" spans="1:51" x14ac:dyDescent="0.15">
      <c r="A32" s="139"/>
      <c r="B32" s="364"/>
      <c r="C32" s="235" t="s">
        <v>22</v>
      </c>
      <c r="D32" s="189">
        <f>$J$4</f>
        <v>0.36930000000000002</v>
      </c>
      <c r="E32" s="224">
        <f>E31*$D32</f>
        <v>0</v>
      </c>
      <c r="F32" s="224">
        <f t="shared" ref="F32" si="30">F31*$D32</f>
        <v>0</v>
      </c>
      <c r="G32" s="224">
        <f t="shared" ref="G32" si="31">G31*$D32</f>
        <v>0</v>
      </c>
      <c r="H32" s="224">
        <f t="shared" ref="H32" si="32">H31*$D32</f>
        <v>0</v>
      </c>
      <c r="I32" s="224">
        <f t="shared" ref="I32" si="33">I31*$D32</f>
        <v>0</v>
      </c>
      <c r="J32" s="225">
        <f t="shared" si="25"/>
        <v>0</v>
      </c>
    </row>
    <row r="33" spans="1:10" x14ac:dyDescent="0.15">
      <c r="A33" s="139"/>
      <c r="B33" s="187" t="s">
        <v>131</v>
      </c>
      <c r="C33" s="143" t="s">
        <v>21</v>
      </c>
      <c r="D33" s="144"/>
      <c r="E33" s="2">
        <v>0</v>
      </c>
      <c r="F33" s="2">
        <f>ROUND(E33*(1+$J$8), 0)</f>
        <v>0</v>
      </c>
      <c r="G33" s="2">
        <f t="shared" ref="G33:I33" si="34">ROUND(F33*(1+$J$8), 0)</f>
        <v>0</v>
      </c>
      <c r="H33" s="2">
        <f t="shared" si="34"/>
        <v>0</v>
      </c>
      <c r="I33" s="2">
        <f t="shared" si="34"/>
        <v>0</v>
      </c>
      <c r="J33" s="29">
        <f t="shared" si="25"/>
        <v>0</v>
      </c>
    </row>
    <row r="34" spans="1:10" x14ac:dyDescent="0.15">
      <c r="A34" s="139"/>
      <c r="B34" s="364"/>
      <c r="C34" s="235" t="s">
        <v>22</v>
      </c>
      <c r="D34" s="189">
        <f>$J$5</f>
        <v>8.3400000000000002E-2</v>
      </c>
      <c r="E34" s="224">
        <f>E33*$D34</f>
        <v>0</v>
      </c>
      <c r="F34" s="224">
        <f t="shared" ref="F34" si="35">F33*$D34</f>
        <v>0</v>
      </c>
      <c r="G34" s="224">
        <f t="shared" ref="G34" si="36">G33*$D34</f>
        <v>0</v>
      </c>
      <c r="H34" s="224">
        <f t="shared" ref="H34" si="37">H33*$D34</f>
        <v>0</v>
      </c>
      <c r="I34" s="224">
        <f t="shared" ref="I34" si="38">I33*$D34</f>
        <v>0</v>
      </c>
      <c r="J34" s="225">
        <f t="shared" si="25"/>
        <v>0</v>
      </c>
    </row>
    <row r="35" spans="1:10" x14ac:dyDescent="0.15">
      <c r="A35" s="139"/>
      <c r="B35" s="142" t="s">
        <v>25</v>
      </c>
      <c r="C35" s="143" t="s">
        <v>21</v>
      </c>
      <c r="D35" s="144"/>
      <c r="E35" s="2">
        <v>0</v>
      </c>
      <c r="F35" s="2">
        <f>ROUND(E35*(1+$J$8), 0)</f>
        <v>0</v>
      </c>
      <c r="G35" s="2">
        <f>ROUND(F35*(1+$J$8), 0)</f>
        <v>0</v>
      </c>
      <c r="H35" s="2">
        <f>ROUND(G35*(1+$J$8), 0)</f>
        <v>0</v>
      </c>
      <c r="I35" s="2">
        <f>ROUND(H35*(1+$J$8), 0)</f>
        <v>0</v>
      </c>
      <c r="J35" s="29">
        <f t="shared" si="25"/>
        <v>0</v>
      </c>
    </row>
    <row r="36" spans="1:10" x14ac:dyDescent="0.15">
      <c r="A36" s="139"/>
      <c r="B36" s="364"/>
      <c r="C36" s="235" t="s">
        <v>22</v>
      </c>
      <c r="D36" s="189">
        <f>$J$6</f>
        <v>1E-3</v>
      </c>
      <c r="E36" s="224">
        <f>E35*$D36</f>
        <v>0</v>
      </c>
      <c r="F36" s="224">
        <f t="shared" ref="F36" si="39">F35*$D36</f>
        <v>0</v>
      </c>
      <c r="G36" s="224">
        <f t="shared" ref="G36" si="40">G35*$D36</f>
        <v>0</v>
      </c>
      <c r="H36" s="224">
        <f t="shared" ref="H36" si="41">H35*$D36</f>
        <v>0</v>
      </c>
      <c r="I36" s="224">
        <f t="shared" ref="I36" si="42">I35*$D36</f>
        <v>0</v>
      </c>
      <c r="J36" s="225">
        <f t="shared" si="25"/>
        <v>0</v>
      </c>
    </row>
    <row r="37" spans="1:10" x14ac:dyDescent="0.15">
      <c r="A37" s="139"/>
      <c r="B37" s="187" t="s">
        <v>77</v>
      </c>
      <c r="C37" s="143" t="s">
        <v>21</v>
      </c>
      <c r="D37" s="144"/>
      <c r="E37" s="2">
        <v>0</v>
      </c>
      <c r="F37" s="2">
        <f>ROUND(E37*(1+$J$8), 0)</f>
        <v>0</v>
      </c>
      <c r="G37" s="2">
        <f>ROUND(F37*(1+$J$8), 0)</f>
        <v>0</v>
      </c>
      <c r="H37" s="2">
        <f>ROUND(G37*(1+$J$8), 0)</f>
        <v>0</v>
      </c>
      <c r="I37" s="2">
        <f>ROUND(H37*(1+$J$8), 0)</f>
        <v>0</v>
      </c>
      <c r="J37" s="29">
        <f t="shared" si="25"/>
        <v>0</v>
      </c>
    </row>
    <row r="38" spans="1:10" x14ac:dyDescent="0.15">
      <c r="A38" s="139"/>
      <c r="B38" s="364"/>
      <c r="C38" s="235" t="s">
        <v>22</v>
      </c>
      <c r="D38" s="189">
        <f>$J$4</f>
        <v>0.36930000000000002</v>
      </c>
      <c r="E38" s="224">
        <f>E37*$D38</f>
        <v>0</v>
      </c>
      <c r="F38" s="224">
        <f t="shared" ref="F38" si="43">F37*$D38</f>
        <v>0</v>
      </c>
      <c r="G38" s="224">
        <f t="shared" ref="G38" si="44">G37*$D38</f>
        <v>0</v>
      </c>
      <c r="H38" s="224">
        <f t="shared" ref="H38" si="45">H37*$D38</f>
        <v>0</v>
      </c>
      <c r="I38" s="224">
        <f t="shared" ref="I38" si="46">I37*$D38</f>
        <v>0</v>
      </c>
      <c r="J38" s="225">
        <f t="shared" si="25"/>
        <v>0</v>
      </c>
    </row>
    <row r="39" spans="1:10" x14ac:dyDescent="0.15">
      <c r="A39" s="139"/>
      <c r="B39" s="142" t="s">
        <v>26</v>
      </c>
      <c r="C39" s="143" t="s">
        <v>21</v>
      </c>
      <c r="D39" s="144"/>
      <c r="E39" s="2">
        <v>0</v>
      </c>
      <c r="F39" s="2">
        <f>ROUND(E39*(1+$J$8), 0)</f>
        <v>0</v>
      </c>
      <c r="G39" s="2">
        <f>ROUND(F39*(1+$J$8), 0)</f>
        <v>0</v>
      </c>
      <c r="H39" s="2">
        <f>ROUND(G39*(1+$J$8), 0)</f>
        <v>0</v>
      </c>
      <c r="I39" s="2">
        <f>ROUND(H39*(1+$J$8), 0)</f>
        <v>0</v>
      </c>
      <c r="J39" s="29">
        <f t="shared" si="25"/>
        <v>0</v>
      </c>
    </row>
    <row r="40" spans="1:10" x14ac:dyDescent="0.15">
      <c r="A40" s="139"/>
      <c r="B40" s="364"/>
      <c r="C40" s="235" t="s">
        <v>22</v>
      </c>
      <c r="D40" s="189">
        <f>$J$7</f>
        <v>7.7499999999999999E-2</v>
      </c>
      <c r="E40" s="224">
        <f>E39*$D40</f>
        <v>0</v>
      </c>
      <c r="F40" s="224">
        <f t="shared" ref="F40" si="47">F39*$D40</f>
        <v>0</v>
      </c>
      <c r="G40" s="224">
        <f t="shared" ref="G40" si="48">G39*$D40</f>
        <v>0</v>
      </c>
      <c r="H40" s="224">
        <f t="shared" ref="H40" si="49">H39*$D40</f>
        <v>0</v>
      </c>
      <c r="I40" s="224">
        <f t="shared" ref="I40" si="50">I39*$D40</f>
        <v>0</v>
      </c>
      <c r="J40" s="225">
        <f t="shared" si="25"/>
        <v>0</v>
      </c>
    </row>
    <row r="41" spans="1:10" s="397" customFormat="1" ht="4.5" customHeight="1" x14ac:dyDescent="0.15">
      <c r="A41" s="394"/>
      <c r="B41" s="395"/>
      <c r="C41" s="396"/>
      <c r="D41" s="389"/>
      <c r="E41" s="390"/>
      <c r="F41" s="390"/>
      <c r="G41" s="390"/>
      <c r="H41" s="390"/>
      <c r="I41" s="390"/>
      <c r="J41" s="392"/>
    </row>
    <row r="42" spans="1:10" x14ac:dyDescent="0.15">
      <c r="A42" s="139"/>
      <c r="B42" s="290" t="s">
        <v>112</v>
      </c>
      <c r="C42" s="147" t="s">
        <v>21</v>
      </c>
      <c r="D42" s="145"/>
      <c r="E42" s="15">
        <f>SUMIF($C$29:$C$41,$C42,E$29:E$41)</f>
        <v>0</v>
      </c>
      <c r="F42" s="15">
        <f t="shared" ref="F42:I43" si="51">SUMIF($C$29:$C$41,$C42,F$29:F$41)</f>
        <v>0</v>
      </c>
      <c r="G42" s="15">
        <f t="shared" si="51"/>
        <v>0</v>
      </c>
      <c r="H42" s="15">
        <f t="shared" si="51"/>
        <v>0</v>
      </c>
      <c r="I42" s="15">
        <f t="shared" si="51"/>
        <v>0</v>
      </c>
      <c r="J42" s="29">
        <f t="shared" si="25"/>
        <v>0</v>
      </c>
    </row>
    <row r="43" spans="1:10" x14ac:dyDescent="0.15">
      <c r="A43" s="139"/>
      <c r="B43" s="142"/>
      <c r="C43" s="150" t="s">
        <v>22</v>
      </c>
      <c r="D43" s="369"/>
      <c r="E43" s="342">
        <f>SUMIF($C$29:$C$41,$C43,E$29:E$41)</f>
        <v>0</v>
      </c>
      <c r="F43" s="342">
        <f t="shared" si="51"/>
        <v>0</v>
      </c>
      <c r="G43" s="342">
        <f t="shared" si="51"/>
        <v>0</v>
      </c>
      <c r="H43" s="342">
        <f t="shared" si="51"/>
        <v>0</v>
      </c>
      <c r="I43" s="342">
        <f t="shared" si="51"/>
        <v>0</v>
      </c>
      <c r="J43" s="282">
        <f t="shared" si="25"/>
        <v>0</v>
      </c>
    </row>
    <row r="44" spans="1:10" x14ac:dyDescent="0.15">
      <c r="A44" s="139"/>
      <c r="B44" s="140"/>
      <c r="C44" s="147" t="s">
        <v>0</v>
      </c>
      <c r="D44" s="144"/>
      <c r="E44" s="47">
        <f>SUM(E42:E43)</f>
        <v>0</v>
      </c>
      <c r="F44" s="47">
        <f t="shared" ref="F44:I44" si="52">SUM(F42:F43)</f>
        <v>0</v>
      </c>
      <c r="G44" s="47">
        <f t="shared" si="52"/>
        <v>0</v>
      </c>
      <c r="H44" s="47">
        <f t="shared" si="52"/>
        <v>0</v>
      </c>
      <c r="I44" s="47">
        <f t="shared" si="52"/>
        <v>0</v>
      </c>
      <c r="J44" s="42">
        <f t="shared" si="25"/>
        <v>0</v>
      </c>
    </row>
    <row r="45" spans="1:10" ht="4.5" customHeight="1" x14ac:dyDescent="0.15">
      <c r="A45" s="139"/>
      <c r="B45" s="140"/>
      <c r="C45" s="144"/>
      <c r="D45" s="144"/>
      <c r="E45" s="47"/>
      <c r="F45" s="47"/>
      <c r="G45" s="47"/>
      <c r="H45" s="47"/>
      <c r="I45" s="47"/>
      <c r="J45" s="42"/>
    </row>
    <row r="46" spans="1:10" x14ac:dyDescent="0.15">
      <c r="A46" s="139"/>
      <c r="B46" s="358"/>
      <c r="C46" s="147" t="s">
        <v>21</v>
      </c>
      <c r="D46" s="144"/>
      <c r="E46" s="15">
        <f t="shared" ref="E46:I47" si="53">E25+E42</f>
        <v>0</v>
      </c>
      <c r="F46" s="15">
        <f t="shared" si="53"/>
        <v>0</v>
      </c>
      <c r="G46" s="15">
        <f t="shared" si="53"/>
        <v>0</v>
      </c>
      <c r="H46" s="15">
        <f t="shared" si="53"/>
        <v>0</v>
      </c>
      <c r="I46" s="15">
        <f t="shared" si="53"/>
        <v>0</v>
      </c>
      <c r="J46" s="29">
        <f t="shared" si="25"/>
        <v>0</v>
      </c>
    </row>
    <row r="47" spans="1:10" x14ac:dyDescent="0.15">
      <c r="A47" s="25" t="s">
        <v>3</v>
      </c>
      <c r="B47" s="285" t="s">
        <v>109</v>
      </c>
      <c r="C47" s="150" t="s">
        <v>22</v>
      </c>
      <c r="D47" s="368"/>
      <c r="E47" s="363">
        <f t="shared" si="53"/>
        <v>0</v>
      </c>
      <c r="F47" s="363">
        <f t="shared" si="53"/>
        <v>0</v>
      </c>
      <c r="G47" s="363">
        <f t="shared" si="53"/>
        <v>0</v>
      </c>
      <c r="H47" s="363">
        <f t="shared" si="53"/>
        <v>0</v>
      </c>
      <c r="I47" s="363">
        <f t="shared" si="53"/>
        <v>0</v>
      </c>
      <c r="J47" s="362">
        <f t="shared" si="25"/>
        <v>0</v>
      </c>
    </row>
    <row r="48" spans="1:10" x14ac:dyDescent="0.15">
      <c r="A48" s="139"/>
      <c r="B48" s="146" t="s">
        <v>30</v>
      </c>
      <c r="C48" s="147" t="s">
        <v>0</v>
      </c>
      <c r="D48" s="144"/>
      <c r="E48" s="47">
        <f>SUM(E46:E47)</f>
        <v>0</v>
      </c>
      <c r="F48" s="47">
        <f t="shared" ref="F48:I48" si="54">SUM(F46:F47)</f>
        <v>0</v>
      </c>
      <c r="G48" s="47">
        <f>SUM(G46:G47)</f>
        <v>0</v>
      </c>
      <c r="H48" s="47">
        <f t="shared" si="54"/>
        <v>0</v>
      </c>
      <c r="I48" s="47">
        <f t="shared" si="54"/>
        <v>0</v>
      </c>
      <c r="J48" s="42">
        <f t="shared" si="25"/>
        <v>0</v>
      </c>
    </row>
    <row r="49" spans="1:10" ht="4.5" customHeight="1" x14ac:dyDescent="0.15">
      <c r="A49" s="139"/>
      <c r="B49" s="140"/>
      <c r="C49" s="144"/>
      <c r="D49" s="144"/>
      <c r="E49" s="15"/>
      <c r="F49" s="15"/>
      <c r="G49" s="15"/>
      <c r="H49" s="15"/>
      <c r="I49" s="15"/>
      <c r="J49" s="29"/>
    </row>
    <row r="50" spans="1:10" x14ac:dyDescent="0.15">
      <c r="A50" s="25" t="s">
        <v>4</v>
      </c>
      <c r="B50" s="212" t="s">
        <v>118</v>
      </c>
      <c r="C50" s="149"/>
      <c r="D50" s="144"/>
      <c r="E50" s="6">
        <v>0</v>
      </c>
      <c r="F50" s="6">
        <v>0</v>
      </c>
      <c r="G50" s="6">
        <v>0</v>
      </c>
      <c r="H50" s="6">
        <v>0</v>
      </c>
      <c r="I50" s="6">
        <v>0</v>
      </c>
      <c r="J50" s="29">
        <f t="shared" ref="J50:J61" si="55">SUM(E50:I50)</f>
        <v>0</v>
      </c>
    </row>
    <row r="51" spans="1:10" ht="4.5" customHeight="1" x14ac:dyDescent="0.15">
      <c r="A51" s="139"/>
      <c r="B51" s="140"/>
      <c r="C51" s="144"/>
      <c r="D51" s="144"/>
      <c r="E51" s="152"/>
      <c r="F51" s="152"/>
      <c r="G51" s="152"/>
      <c r="H51" s="152"/>
      <c r="I51" s="152"/>
      <c r="J51" s="29"/>
    </row>
    <row r="52" spans="1:10" x14ac:dyDescent="0.15">
      <c r="A52" s="139" t="s">
        <v>5</v>
      </c>
      <c r="B52" s="28" t="s">
        <v>114</v>
      </c>
      <c r="C52" s="149"/>
      <c r="D52" s="144"/>
      <c r="E52" s="2">
        <v>0</v>
      </c>
      <c r="F52" s="2">
        <f t="shared" ref="F52:I53" si="56">ROUND(E52*(1+$J$9),0)</f>
        <v>0</v>
      </c>
      <c r="G52" s="2">
        <f t="shared" si="56"/>
        <v>0</v>
      </c>
      <c r="H52" s="2">
        <f t="shared" si="56"/>
        <v>0</v>
      </c>
      <c r="I52" s="2">
        <f t="shared" si="56"/>
        <v>0</v>
      </c>
      <c r="J52" s="29">
        <f t="shared" si="55"/>
        <v>0</v>
      </c>
    </row>
    <row r="53" spans="1:10" x14ac:dyDescent="0.15">
      <c r="A53" s="139"/>
      <c r="B53" s="28" t="s">
        <v>115</v>
      </c>
      <c r="C53" s="149"/>
      <c r="D53" s="144"/>
      <c r="E53" s="2">
        <v>0</v>
      </c>
      <c r="F53" s="2">
        <f t="shared" si="56"/>
        <v>0</v>
      </c>
      <c r="G53" s="2">
        <f t="shared" si="56"/>
        <v>0</v>
      </c>
      <c r="H53" s="2">
        <f t="shared" si="56"/>
        <v>0</v>
      </c>
      <c r="I53" s="2">
        <f t="shared" si="56"/>
        <v>0</v>
      </c>
      <c r="J53" s="29">
        <f t="shared" si="55"/>
        <v>0</v>
      </c>
    </row>
    <row r="54" spans="1:10" ht="4.5" customHeight="1" x14ac:dyDescent="0.15">
      <c r="A54" s="139"/>
      <c r="B54" s="140"/>
      <c r="C54" s="144"/>
      <c r="D54" s="144"/>
      <c r="E54" s="15"/>
      <c r="F54" s="15"/>
      <c r="G54" s="15"/>
      <c r="H54" s="15"/>
      <c r="I54" s="15"/>
      <c r="J54" s="29"/>
    </row>
    <row r="55" spans="1:10" x14ac:dyDescent="0.15">
      <c r="A55" s="25" t="s">
        <v>38</v>
      </c>
      <c r="B55" s="209" t="s">
        <v>31</v>
      </c>
      <c r="C55" s="144"/>
      <c r="D55" s="144"/>
      <c r="E55" s="4">
        <v>0</v>
      </c>
      <c r="F55" s="4">
        <v>0</v>
      </c>
      <c r="G55" s="4">
        <v>0</v>
      </c>
      <c r="H55" s="4">
        <v>0</v>
      </c>
      <c r="I55" s="4">
        <v>0</v>
      </c>
      <c r="J55" s="29">
        <f t="shared" si="55"/>
        <v>0</v>
      </c>
    </row>
    <row r="56" spans="1:10" ht="4.5" customHeight="1" x14ac:dyDescent="0.15">
      <c r="A56" s="139"/>
      <c r="B56" s="140"/>
      <c r="C56" s="144"/>
      <c r="D56" s="144"/>
      <c r="E56" s="15"/>
      <c r="F56" s="15"/>
      <c r="G56" s="15"/>
      <c r="H56" s="15"/>
      <c r="I56" s="15"/>
      <c r="J56" s="29"/>
    </row>
    <row r="57" spans="1:10" x14ac:dyDescent="0.15">
      <c r="A57" s="139" t="s">
        <v>39</v>
      </c>
      <c r="B57" s="151" t="s">
        <v>106</v>
      </c>
      <c r="C57" s="144"/>
      <c r="D57" s="144"/>
      <c r="E57" s="358"/>
      <c r="F57" s="358"/>
      <c r="G57" s="358"/>
      <c r="H57" s="358"/>
      <c r="I57" s="358"/>
      <c r="J57" s="359"/>
    </row>
    <row r="58" spans="1:10" x14ac:dyDescent="0.15">
      <c r="A58" s="139"/>
      <c r="B58" s="28" t="s">
        <v>13</v>
      </c>
      <c r="C58" s="144"/>
      <c r="D58" s="144"/>
      <c r="E58" s="2">
        <v>0</v>
      </c>
      <c r="F58" s="2">
        <f>ROUND(E58*(1+$J$9),0)</f>
        <v>0</v>
      </c>
      <c r="G58" s="2">
        <f>ROUND(F58*(1+$J$9),0)</f>
        <v>0</v>
      </c>
      <c r="H58" s="2">
        <f>ROUND(G58*(1+$J$9),0)</f>
        <v>0</v>
      </c>
      <c r="I58" s="2">
        <f>ROUND(H58*(1+$J$9),0)</f>
        <v>0</v>
      </c>
      <c r="J58" s="29">
        <f>SUM(E58:I58)</f>
        <v>0</v>
      </c>
    </row>
    <row r="59" spans="1:10" x14ac:dyDescent="0.15">
      <c r="A59" s="139"/>
      <c r="B59" s="28" t="s">
        <v>124</v>
      </c>
      <c r="C59" s="144"/>
      <c r="D59" s="144"/>
      <c r="E59" s="2">
        <v>0</v>
      </c>
      <c r="F59" s="2">
        <f t="shared" ref="F59:I61" si="57">ROUND(E59*(1+$J$9),0)</f>
        <v>0</v>
      </c>
      <c r="G59" s="2">
        <f t="shared" si="57"/>
        <v>0</v>
      </c>
      <c r="H59" s="2">
        <f t="shared" si="57"/>
        <v>0</v>
      </c>
      <c r="I59" s="2">
        <f t="shared" si="57"/>
        <v>0</v>
      </c>
      <c r="J59" s="29">
        <f t="shared" si="55"/>
        <v>0</v>
      </c>
    </row>
    <row r="60" spans="1:10" x14ac:dyDescent="0.15">
      <c r="A60" s="139"/>
      <c r="B60" s="28" t="s">
        <v>123</v>
      </c>
      <c r="C60" s="144"/>
      <c r="D60" s="144"/>
      <c r="E60" s="2">
        <v>0</v>
      </c>
      <c r="F60" s="2">
        <f t="shared" si="57"/>
        <v>0</v>
      </c>
      <c r="G60" s="2">
        <f t="shared" si="57"/>
        <v>0</v>
      </c>
      <c r="H60" s="2">
        <f t="shared" si="57"/>
        <v>0</v>
      </c>
      <c r="I60" s="2">
        <f t="shared" si="57"/>
        <v>0</v>
      </c>
      <c r="J60" s="29">
        <f t="shared" si="55"/>
        <v>0</v>
      </c>
    </row>
    <row r="61" spans="1:10" x14ac:dyDescent="0.15">
      <c r="A61" s="139"/>
      <c r="B61" s="28" t="s">
        <v>102</v>
      </c>
      <c r="C61" s="144"/>
      <c r="D61" s="144"/>
      <c r="E61" s="2">
        <v>0</v>
      </c>
      <c r="F61" s="2">
        <f t="shared" si="57"/>
        <v>0</v>
      </c>
      <c r="G61" s="2">
        <f t="shared" si="57"/>
        <v>0</v>
      </c>
      <c r="H61" s="2">
        <f t="shared" si="57"/>
        <v>0</v>
      </c>
      <c r="I61" s="2">
        <f t="shared" si="57"/>
        <v>0</v>
      </c>
      <c r="J61" s="29">
        <f t="shared" si="55"/>
        <v>0</v>
      </c>
    </row>
    <row r="62" spans="1:10" x14ac:dyDescent="0.15">
      <c r="A62" s="139"/>
      <c r="B62" s="286" t="s">
        <v>126</v>
      </c>
      <c r="C62" s="28"/>
      <c r="D62" s="28"/>
      <c r="E62" s="4">
        <v>0</v>
      </c>
      <c r="F62" s="4">
        <f>E62*(1+$J$9)</f>
        <v>0</v>
      </c>
      <c r="G62" s="4">
        <f t="shared" ref="G62:I62" si="58">F62*(1+$J$9)</f>
        <v>0</v>
      </c>
      <c r="H62" s="4">
        <f t="shared" si="58"/>
        <v>0</v>
      </c>
      <c r="I62" s="4">
        <f t="shared" si="58"/>
        <v>0</v>
      </c>
      <c r="J62" s="29">
        <f>SUM(E62:I62)</f>
        <v>0</v>
      </c>
    </row>
    <row r="63" spans="1:10" x14ac:dyDescent="0.15">
      <c r="A63" s="139"/>
      <c r="B63" s="28" t="s">
        <v>116</v>
      </c>
      <c r="C63" s="207">
        <v>1</v>
      </c>
      <c r="D63" s="28"/>
      <c r="E63" s="153">
        <v>0</v>
      </c>
      <c r="F63" s="2">
        <v>0</v>
      </c>
      <c r="G63" s="2">
        <v>0</v>
      </c>
      <c r="H63" s="2">
        <v>0</v>
      </c>
      <c r="I63" s="2">
        <v>0</v>
      </c>
      <c r="J63" s="29">
        <f t="shared" ref="J63" si="59">SUM(E63:I63)</f>
        <v>0</v>
      </c>
    </row>
    <row r="64" spans="1:10" x14ac:dyDescent="0.15">
      <c r="A64" s="139"/>
      <c r="B64" s="28" t="s">
        <v>116</v>
      </c>
      <c r="C64" s="207">
        <v>2</v>
      </c>
      <c r="D64" s="28"/>
      <c r="E64" s="153">
        <v>0</v>
      </c>
      <c r="F64" s="2">
        <v>0</v>
      </c>
      <c r="G64" s="2">
        <v>0</v>
      </c>
      <c r="H64" s="2">
        <v>0</v>
      </c>
      <c r="I64" s="2">
        <v>0</v>
      </c>
      <c r="J64" s="29">
        <f t="shared" ref="J64" si="60">SUM(E64:I64)</f>
        <v>0</v>
      </c>
    </row>
    <row r="65" spans="1:12" x14ac:dyDescent="0.15">
      <c r="A65" s="139"/>
      <c r="B65" s="144" t="s">
        <v>6</v>
      </c>
      <c r="C65" s="144"/>
      <c r="D65" s="144"/>
      <c r="E65" s="2"/>
      <c r="F65" s="153"/>
      <c r="G65" s="153"/>
      <c r="H65" s="153"/>
      <c r="I65" s="153"/>
      <c r="J65" s="29"/>
    </row>
    <row r="66" spans="1:12" x14ac:dyDescent="0.15">
      <c r="A66" s="139"/>
      <c r="B66" s="286" t="s">
        <v>103</v>
      </c>
      <c r="C66" s="144"/>
      <c r="D66" s="144"/>
      <c r="E66" s="4">
        <f>ROUND(SUMIF($B29:$B40,$B$33,E29:E40)*$J$3,0)</f>
        <v>0</v>
      </c>
      <c r="F66" s="4">
        <f>ROUND(SUMIF($B29:$B40,$B$33,F29:F40)*$J$3,0)</f>
        <v>0</v>
      </c>
      <c r="G66" s="4">
        <f>ROUND(SUMIF($B29:$B40,$B$33,G29:G40)*$J$3,0)</f>
        <v>0</v>
      </c>
      <c r="H66" s="4">
        <f>ROUND(SUMIF($B29:$B40,$B$33,H29:H40)*$J$3,0)</f>
        <v>0</v>
      </c>
      <c r="I66" s="4">
        <f>ROUND(SUMIF($B29:$B40,$B$33,I29:I40)*$J$3,0)</f>
        <v>0</v>
      </c>
      <c r="J66" s="29">
        <f>SUM(E66:I66)</f>
        <v>0</v>
      </c>
    </row>
    <row r="67" spans="1:12" x14ac:dyDescent="0.15">
      <c r="A67" s="139"/>
      <c r="B67" s="286" t="s">
        <v>122</v>
      </c>
      <c r="C67" s="28"/>
      <c r="D67" s="28"/>
      <c r="E67" s="153">
        <v>0</v>
      </c>
      <c r="F67" s="153">
        <v>0</v>
      </c>
      <c r="G67" s="153">
        <v>0</v>
      </c>
      <c r="H67" s="153">
        <v>0</v>
      </c>
      <c r="I67" s="153">
        <v>0</v>
      </c>
      <c r="J67" s="29">
        <f t="shared" ref="J67:J68" si="61">SUM(E67:I67)</f>
        <v>0</v>
      </c>
    </row>
    <row r="68" spans="1:12" x14ac:dyDescent="0.15">
      <c r="A68" s="139"/>
      <c r="B68" s="286" t="s">
        <v>121</v>
      </c>
      <c r="C68" s="28"/>
      <c r="D68" s="28"/>
      <c r="E68" s="153">
        <v>0</v>
      </c>
      <c r="F68" s="2">
        <f>ROUND(E68*(1+$J$9),0)</f>
        <v>0</v>
      </c>
      <c r="G68" s="2">
        <f t="shared" ref="G68:I68" si="62">ROUND(F68*(1+$J$9),0)</f>
        <v>0</v>
      </c>
      <c r="H68" s="2">
        <f t="shared" si="62"/>
        <v>0</v>
      </c>
      <c r="I68" s="2">
        <f t="shared" si="62"/>
        <v>0</v>
      </c>
      <c r="J68" s="29">
        <f t="shared" si="61"/>
        <v>0</v>
      </c>
    </row>
    <row r="69" spans="1:12" x14ac:dyDescent="0.15">
      <c r="A69" s="139"/>
      <c r="B69" s="286" t="s">
        <v>135</v>
      </c>
      <c r="C69" s="28"/>
      <c r="D69" s="28"/>
      <c r="E69" s="153">
        <v>0</v>
      </c>
      <c r="F69" s="153">
        <v>0</v>
      </c>
      <c r="G69" s="153">
        <v>0</v>
      </c>
      <c r="H69" s="153">
        <v>0</v>
      </c>
      <c r="I69" s="153">
        <v>0</v>
      </c>
      <c r="J69" s="29">
        <f>SUM(E69:I69)</f>
        <v>0</v>
      </c>
    </row>
    <row r="70" spans="1:12" x14ac:dyDescent="0.15">
      <c r="A70" s="139"/>
      <c r="B70" s="286" t="s">
        <v>125</v>
      </c>
      <c r="C70" s="28"/>
      <c r="D70" s="28"/>
      <c r="E70" s="153">
        <v>0</v>
      </c>
      <c r="F70" s="153">
        <v>0</v>
      </c>
      <c r="G70" s="153">
        <v>0</v>
      </c>
      <c r="H70" s="153">
        <v>0</v>
      </c>
      <c r="I70" s="153">
        <v>0</v>
      </c>
      <c r="J70" s="29">
        <f t="shared" ref="J70:J75" si="63">SUM(E70:I70)</f>
        <v>0</v>
      </c>
    </row>
    <row r="71" spans="1:12" x14ac:dyDescent="0.15">
      <c r="A71" s="139"/>
      <c r="B71" s="301" t="s">
        <v>128</v>
      </c>
      <c r="C71" s="28"/>
      <c r="D71" s="28"/>
      <c r="E71" s="153">
        <v>0</v>
      </c>
      <c r="F71" s="153">
        <v>0</v>
      </c>
      <c r="G71" s="153">
        <v>0</v>
      </c>
      <c r="H71" s="153">
        <v>0</v>
      </c>
      <c r="I71" s="153">
        <v>0</v>
      </c>
      <c r="J71" s="29">
        <f t="shared" si="63"/>
        <v>0</v>
      </c>
    </row>
    <row r="72" spans="1:12" x14ac:dyDescent="0.15">
      <c r="A72" s="139"/>
      <c r="B72" s="286" t="s">
        <v>119</v>
      </c>
      <c r="C72" s="28"/>
      <c r="D72" s="28"/>
      <c r="E72" s="153">
        <v>0</v>
      </c>
      <c r="F72" s="153">
        <v>0</v>
      </c>
      <c r="G72" s="153">
        <v>0</v>
      </c>
      <c r="H72" s="153">
        <v>0</v>
      </c>
      <c r="I72" s="153">
        <v>0</v>
      </c>
      <c r="J72" s="29">
        <f t="shared" si="63"/>
        <v>0</v>
      </c>
    </row>
    <row r="73" spans="1:12" x14ac:dyDescent="0.15">
      <c r="A73" s="139"/>
      <c r="B73" s="286" t="s">
        <v>127</v>
      </c>
      <c r="C73" s="28"/>
      <c r="D73" s="28"/>
      <c r="E73" s="153">
        <v>0</v>
      </c>
      <c r="F73" s="153">
        <v>0</v>
      </c>
      <c r="G73" s="153">
        <v>0</v>
      </c>
      <c r="H73" s="153">
        <v>0</v>
      </c>
      <c r="I73" s="153">
        <v>0</v>
      </c>
      <c r="J73" s="29">
        <f t="shared" si="63"/>
        <v>0</v>
      </c>
    </row>
    <row r="74" spans="1:12" x14ac:dyDescent="0.15">
      <c r="A74" s="139"/>
      <c r="B74" s="286" t="s">
        <v>120</v>
      </c>
      <c r="C74" s="28"/>
      <c r="D74" s="28"/>
      <c r="E74" s="153">
        <v>0</v>
      </c>
      <c r="F74" s="153">
        <v>0</v>
      </c>
      <c r="G74" s="153">
        <v>0</v>
      </c>
      <c r="H74" s="153">
        <v>0</v>
      </c>
      <c r="I74" s="153">
        <v>0</v>
      </c>
      <c r="J74" s="29">
        <f t="shared" si="63"/>
        <v>0</v>
      </c>
    </row>
    <row r="75" spans="1:12" x14ac:dyDescent="0.15">
      <c r="A75" s="139"/>
      <c r="B75" s="286" t="s">
        <v>105</v>
      </c>
      <c r="C75" s="28"/>
      <c r="D75" s="28"/>
      <c r="E75" s="153">
        <v>0</v>
      </c>
      <c r="F75" s="153">
        <v>0</v>
      </c>
      <c r="G75" s="153">
        <v>0</v>
      </c>
      <c r="H75" s="153">
        <v>0</v>
      </c>
      <c r="I75" s="153">
        <v>0</v>
      </c>
      <c r="J75" s="29">
        <f t="shared" si="63"/>
        <v>0</v>
      </c>
    </row>
    <row r="76" spans="1:12" x14ac:dyDescent="0.15">
      <c r="A76" s="139"/>
      <c r="B76" s="288" t="s">
        <v>70</v>
      </c>
      <c r="C76" s="45"/>
      <c r="D76" s="45"/>
      <c r="E76" s="287">
        <v>0</v>
      </c>
      <c r="F76" s="316">
        <f t="shared" ref="F76:I76" si="64">ROUND(E76*(1+$J$9),0)</f>
        <v>0</v>
      </c>
      <c r="G76" s="316">
        <f t="shared" si="64"/>
        <v>0</v>
      </c>
      <c r="H76" s="316">
        <f t="shared" si="64"/>
        <v>0</v>
      </c>
      <c r="I76" s="316">
        <f t="shared" si="64"/>
        <v>0</v>
      </c>
      <c r="J76" s="35">
        <f>SUM(E76:I76)</f>
        <v>0</v>
      </c>
    </row>
    <row r="77" spans="1:12" x14ac:dyDescent="0.15">
      <c r="A77" s="139"/>
      <c r="B77" s="360" t="s">
        <v>133</v>
      </c>
      <c r="C77" s="28"/>
      <c r="D77" s="28"/>
      <c r="E77" s="354">
        <f>SUM(E66:E76)</f>
        <v>0</v>
      </c>
      <c r="F77" s="354">
        <f t="shared" ref="F77:I77" si="65">SUM(F66:F76)</f>
        <v>0</v>
      </c>
      <c r="G77" s="354">
        <f t="shared" si="65"/>
        <v>0</v>
      </c>
      <c r="H77" s="354">
        <f t="shared" si="65"/>
        <v>0</v>
      </c>
      <c r="I77" s="354">
        <f t="shared" si="65"/>
        <v>0</v>
      </c>
      <c r="J77" s="42">
        <f t="shared" ref="J77:J84" si="66">SUM(E77:I77)</f>
        <v>0</v>
      </c>
    </row>
    <row r="78" spans="1:12" x14ac:dyDescent="0.15">
      <c r="A78" s="139"/>
      <c r="B78" s="151" t="s">
        <v>14</v>
      </c>
      <c r="C78" s="144"/>
      <c r="D78" s="144"/>
      <c r="E78" s="47">
        <f>SUM(E58:E76)</f>
        <v>0</v>
      </c>
      <c r="F78" s="47">
        <f>SUM(F58:F76)</f>
        <v>0</v>
      </c>
      <c r="G78" s="47">
        <f>SUM(G58:G76)</f>
        <v>0</v>
      </c>
      <c r="H78" s="47">
        <f>SUM(H58:H76)</f>
        <v>0</v>
      </c>
      <c r="I78" s="47">
        <f>SUM(I58:I76)</f>
        <v>0</v>
      </c>
      <c r="J78" s="42">
        <f t="shared" si="66"/>
        <v>0</v>
      </c>
    </row>
    <row r="79" spans="1:12" ht="4.5" customHeight="1" x14ac:dyDescent="0.15">
      <c r="A79" s="139"/>
      <c r="B79" s="140"/>
      <c r="C79" s="144"/>
      <c r="D79" s="144"/>
      <c r="E79" s="15"/>
      <c r="F79" s="15"/>
      <c r="G79" s="15"/>
      <c r="H79" s="15"/>
      <c r="I79" s="15"/>
      <c r="J79" s="29"/>
    </row>
    <row r="80" spans="1:12" x14ac:dyDescent="0.15">
      <c r="A80" s="139" t="s">
        <v>7</v>
      </c>
      <c r="B80" s="151" t="s">
        <v>8</v>
      </c>
      <c r="C80" s="149"/>
      <c r="D80" s="144"/>
      <c r="E80" s="48">
        <f>E48+E50+E52+E53+E55+E78</f>
        <v>0</v>
      </c>
      <c r="F80" s="48">
        <f>F48+F50+F52+F53+F55+F78</f>
        <v>0</v>
      </c>
      <c r="G80" s="48">
        <f>G48+G50+G52+G53+G55+G78</f>
        <v>0</v>
      </c>
      <c r="H80" s="48">
        <f>H48+H50+H52+H53+H55+H78</f>
        <v>0</v>
      </c>
      <c r="I80" s="48">
        <f>I48+I50+I52+I53+I55+I78</f>
        <v>0</v>
      </c>
      <c r="J80" s="42">
        <f t="shared" si="66"/>
        <v>0</v>
      </c>
      <c r="L80" s="154"/>
    </row>
    <row r="81" spans="1:10" x14ac:dyDescent="0.15">
      <c r="A81" s="139"/>
      <c r="B81" s="155" t="s">
        <v>75</v>
      </c>
      <c r="C81" s="393" t="str">
        <f>IF(OR(J80=0,C3="TBD"),"TBD",J81*$C$3)</f>
        <v>TBD</v>
      </c>
      <c r="D81" s="154"/>
      <c r="E81" s="156">
        <f>IF($D$3="",0,IF($D$3=$AD$4,E80-E50-E55-SUMIF($B$58:$B$76,$B$63,E58:E76)-E66-E62,E80-E66))</f>
        <v>0</v>
      </c>
      <c r="F81" s="156">
        <f t="shared" ref="F81:I81" si="67">IF($D$3="",0,IF($D$3=$AD$4,F80-F50-F55-SUMIF($B$58:$B$76,$B$63,F58:F76)-F66-F62,F80-F66))</f>
        <v>0</v>
      </c>
      <c r="G81" s="156">
        <f t="shared" si="67"/>
        <v>0</v>
      </c>
      <c r="H81" s="156">
        <f t="shared" si="67"/>
        <v>0</v>
      </c>
      <c r="I81" s="156">
        <f t="shared" si="67"/>
        <v>0</v>
      </c>
      <c r="J81" s="157">
        <f>SUM(E81:I81)</f>
        <v>0</v>
      </c>
    </row>
    <row r="82" spans="1:10" x14ac:dyDescent="0.15">
      <c r="A82" s="139"/>
      <c r="B82" s="155" t="s">
        <v>150</v>
      </c>
      <c r="C82" s="393" t="str">
        <f>IF(OR($J$80=0,$C$4=""),"TBD",IF($C$4=AE4,$J$82*AF4,IF($C$4=AE5,$J$82*AF5,IF($C$4=AE6,$J$82*AF6))))</f>
        <v>TBD</v>
      </c>
      <c r="D82" s="154"/>
      <c r="E82" s="156">
        <f>IF($C$4="",0,E80-SUMIF($B$58:$B$76,$B$63,E58:E76))</f>
        <v>0</v>
      </c>
      <c r="F82" s="156">
        <f t="shared" ref="F82:I82" si="68">IF($C$4="",0,F80-SUMIF($B$58:$B$76,$B$63,F58:F76))</f>
        <v>0</v>
      </c>
      <c r="G82" s="156">
        <f t="shared" si="68"/>
        <v>0</v>
      </c>
      <c r="H82" s="156">
        <f t="shared" si="68"/>
        <v>0</v>
      </c>
      <c r="I82" s="156">
        <f t="shared" si="68"/>
        <v>0</v>
      </c>
      <c r="J82" s="157">
        <f t="shared" si="66"/>
        <v>0</v>
      </c>
    </row>
    <row r="83" spans="1:10" ht="4.5" customHeight="1" x14ac:dyDescent="0.15">
      <c r="A83" s="139"/>
      <c r="B83" s="140"/>
      <c r="C83" s="154"/>
      <c r="D83" s="154"/>
      <c r="E83" s="51"/>
      <c r="F83" s="51"/>
      <c r="G83" s="51"/>
      <c r="H83" s="51"/>
      <c r="I83" s="51"/>
      <c r="J83" s="52"/>
    </row>
    <row r="84" spans="1:10" x14ac:dyDescent="0.15">
      <c r="A84" s="139" t="s">
        <v>110</v>
      </c>
      <c r="B84" s="151" t="s">
        <v>33</v>
      </c>
      <c r="C84" s="149"/>
      <c r="D84" s="144"/>
      <c r="E84" s="46" t="str">
        <f>IF($C$3="TBD","TBD",IF($C$81&lt;$C$82,E81*$C$3,IF(AND($C$81&gt;$C$82,$C$4=$AE$4),E82*$AF$4,IF(AND($C$81&gt;$C$82,$C$4=$AE$5),E82*$AF$5,E82*$AF$6))))</f>
        <v>TBD</v>
      </c>
      <c r="F84" s="46" t="str">
        <f>IF($C$3="TBD","TBD",IF($C$81&lt;$C$82,F81*$C$3,IF(AND($C$81&gt;$C$82,$C$4=$AE$4),F82*$AF$4,IF(AND($C$81&gt;$C$82,$C$4=$AE$5),F82*$AF$5,F82*$AF$6))))</f>
        <v>TBD</v>
      </c>
      <c r="G84" s="46" t="str">
        <f>IF($C$3="TBD","TBD",IF($C$81&lt;$C$82,G81*$C$3,IF(AND($C$81&gt;$C$82,$C$4=$AE$4),G82*$AF$4,IF(AND($C$81&gt;$C$82,$C$4=$AE$5),G82*$AF$5,G82*$AF$6))))</f>
        <v>TBD</v>
      </c>
      <c r="H84" s="46" t="str">
        <f>IF($C$3="TBD","TBD",IF($C$81&lt;$C$82,H81*$C$3,IF(AND($C$81&gt;$C$82,$C$4=$AE$4),H82*$AF$4,IF(AND($C$81&gt;$C$82,$C$4=$AE$5),H82*$AF$5,H82*$AF$6))))</f>
        <v>TBD</v>
      </c>
      <c r="I84" s="46" t="str">
        <f>IF($C$3="TBD","TBD",IF($C$81&lt;$C$82,I81*$C$3,IF(AND($C$81&gt;$C$82,$C$4=$AE$4),I82*$AF$4,IF(AND($C$81&gt;$C$82,$C$4=$AE$5),I82*$AF$5,I82*$AF$6))))</f>
        <v>TBD</v>
      </c>
      <c r="J84" s="42">
        <f t="shared" si="66"/>
        <v>0</v>
      </c>
    </row>
    <row r="85" spans="1:10" ht="4.5" customHeight="1" x14ac:dyDescent="0.15">
      <c r="A85" s="139"/>
      <c r="B85" s="140"/>
      <c r="C85" s="144"/>
      <c r="D85" s="144"/>
      <c r="E85" s="15"/>
      <c r="F85" s="15"/>
      <c r="G85" s="15"/>
      <c r="H85" s="15"/>
      <c r="I85" s="15"/>
      <c r="J85" s="29"/>
    </row>
    <row r="86" spans="1:10" ht="14" thickBot="1" x14ac:dyDescent="0.2">
      <c r="A86" s="158" t="s">
        <v>111</v>
      </c>
      <c r="B86" s="159" t="s">
        <v>34</v>
      </c>
      <c r="C86" s="160"/>
      <c r="D86" s="160"/>
      <c r="E86" s="56" t="str">
        <f>IF(E84="TBD","TBD",E84+E80)</f>
        <v>TBD</v>
      </c>
      <c r="F86" s="56" t="str">
        <f t="shared" ref="F86:I86" si="69">IF(F84="TBD","TBD",F84+F80)</f>
        <v>TBD</v>
      </c>
      <c r="G86" s="56" t="str">
        <f t="shared" si="69"/>
        <v>TBD</v>
      </c>
      <c r="H86" s="56" t="str">
        <f t="shared" si="69"/>
        <v>TBD</v>
      </c>
      <c r="I86" s="56" t="str">
        <f t="shared" si="69"/>
        <v>TBD</v>
      </c>
      <c r="J86" s="57">
        <f>SUM(E86:I86)</f>
        <v>0</v>
      </c>
    </row>
    <row r="87" spans="1:10" ht="4.5" customHeight="1" thickBot="1" x14ac:dyDescent="0.2">
      <c r="A87" s="134"/>
      <c r="B87" s="135"/>
      <c r="C87" s="134"/>
      <c r="D87" s="134"/>
      <c r="E87" s="134"/>
      <c r="F87" s="134"/>
      <c r="G87" s="134"/>
      <c r="H87" s="134"/>
      <c r="I87" s="134"/>
      <c r="J87" s="134"/>
    </row>
    <row r="88" spans="1:10" ht="12.75" customHeight="1" x14ac:dyDescent="0.15">
      <c r="A88" s="476" t="s">
        <v>62</v>
      </c>
      <c r="B88" s="161" t="s">
        <v>35</v>
      </c>
      <c r="C88" s="162"/>
      <c r="D88" s="161"/>
      <c r="E88" s="163">
        <f>IF(E86="TBD",0,IF(E80=0,0,E84/E80))</f>
        <v>0</v>
      </c>
      <c r="F88" s="163">
        <f t="shared" ref="F88:I88" si="70">IF(F86="TBD",0,IF(F80=0,0,F84/F80))</f>
        <v>0</v>
      </c>
      <c r="G88" s="163">
        <f t="shared" si="70"/>
        <v>0</v>
      </c>
      <c r="H88" s="163">
        <f t="shared" si="70"/>
        <v>0</v>
      </c>
      <c r="I88" s="163">
        <f t="shared" si="70"/>
        <v>0</v>
      </c>
      <c r="J88" s="67">
        <f t="shared" ref="J88" si="71">IF(J86&gt;0,J84/J80,0)</f>
        <v>0</v>
      </c>
    </row>
    <row r="89" spans="1:10" ht="14" thickBot="1" x14ac:dyDescent="0.2">
      <c r="A89" s="477"/>
      <c r="B89" s="164" t="s">
        <v>46</v>
      </c>
      <c r="C89" s="165"/>
      <c r="D89" s="164"/>
      <c r="E89" s="180">
        <f>IF($C$3=$J$1,0,ROUND($J$1*(E80-E50-E55-E62-SUMIF($B$58:$B$76,#REF!,E58:E76)-E66),0)-ROUND($J$1*E81,0))</f>
        <v>0</v>
      </c>
      <c r="F89" s="180">
        <f>IF($C$3=$J$1,0,ROUND($J$1*(F80-F50-F55-F62-SUMIF($B$58:$B$76,#REF!,F58:F76)-F66),0)-ROUND($J$1*F81,0))</f>
        <v>0</v>
      </c>
      <c r="G89" s="180">
        <f>IF($C$3=$J$1,0,ROUND($J$1*(G80-G50-G55-G62-SUMIF($B$58:$B$76,#REF!,G58:G76)-G66),0)-ROUND($J$1*G81,0))</f>
        <v>0</v>
      </c>
      <c r="H89" s="180">
        <f>IF($C$3=$J$1,0,ROUND($J$1*(H80-H50-H55-H62-SUMIF($B$58:$B$76,#REF!,H58:H76)-H66),0)-ROUND($J$1*H81,0))</f>
        <v>0</v>
      </c>
      <c r="I89" s="180">
        <f>IF($C$3=$J$1,0,ROUND($J$1*(I80-I50-I55-I62-SUMIF($B$58:$B$76,#REF!,I58:I76)-I66),0)-ROUND($J$1*I81,0))</f>
        <v>0</v>
      </c>
      <c r="J89" s="177">
        <f>IF($C$3=$J$1,0,ROUND($J$1*(J80-J50-J55-J62-SUMIF($B$58:$B$76,#REF!,J58:J76)-J66),0)-ROUND($J$1*J81,0))</f>
        <v>0</v>
      </c>
    </row>
    <row r="90" spans="1:10" x14ac:dyDescent="0.15">
      <c r="F90" s="136"/>
      <c r="G90" s="136"/>
      <c r="H90" s="136"/>
      <c r="I90" s="136"/>
    </row>
    <row r="91" spans="1:10" x14ac:dyDescent="0.15">
      <c r="F91" s="136"/>
      <c r="G91" s="136"/>
      <c r="H91" s="136"/>
      <c r="I91" s="136"/>
    </row>
    <row r="156" spans="19:19" x14ac:dyDescent="0.15">
      <c r="S156" s="473"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57" spans="19:19" x14ac:dyDescent="0.15">
      <c r="S157" s="474"/>
    </row>
    <row r="158" spans="19:19" x14ac:dyDescent="0.15">
      <c r="S158" s="474"/>
    </row>
    <row r="159" spans="19:19" x14ac:dyDescent="0.15">
      <c r="S159" s="474"/>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9">
    <mergeCell ref="S156:S159"/>
    <mergeCell ref="L10:L14"/>
    <mergeCell ref="L1:L9"/>
    <mergeCell ref="A88:A89"/>
    <mergeCell ref="C1:E1"/>
    <mergeCell ref="C2:E2"/>
    <mergeCell ref="A4:B4"/>
    <mergeCell ref="A5:B5"/>
    <mergeCell ref="A6:E9"/>
  </mergeCells>
  <conditionalFormatting sqref="B81:J81">
    <cfRule type="expression" dxfId="8" priority="3">
      <formula>$D$5="MTDC"</formula>
    </cfRule>
  </conditionalFormatting>
  <conditionalFormatting sqref="B82:J82">
    <cfRule type="expression" dxfId="7" priority="2">
      <formula>$D$5="TDC (TDC+)"</formula>
    </cfRule>
  </conditionalFormatting>
  <conditionalFormatting sqref="L10:L11">
    <cfRule type="expression" dxfId="6" priority="1">
      <formula>ISNUMBER(SEARCH("GUIDANCE",$L$10))</formula>
    </cfRule>
  </conditionalFormatting>
  <dataValidations count="25">
    <dataValidation allowBlank="1" showInputMessage="1" showErrorMessage="1" promptTitle="Error Value" prompt="Select an Activity Type, Location, and F&amp;A Rate to Propose to in order to correct error." sqref="C5" xr:uid="{00000000-0002-0000-0300-000000000000}"/>
    <dataValidation allowBlank="1" showInputMessage="1" showErrorMessage="1" promptTitle="Notes" prompt="Add notes as necessary." sqref="A4:A5" xr:uid="{00000000-0002-0000-0300-000001000000}"/>
    <dataValidation allowBlank="1" showInputMessage="1" showErrorMessage="1" promptTitle="Do Not Edit" sqref="C3 E3" xr:uid="{00000000-0002-0000-0300-000002000000}"/>
    <dataValidation type="list" allowBlank="1" showInputMessage="1" showErrorMessage="1" promptTitle="Project Activity Type" prompt="Select the Project Activity Type." sqref="C1:E1" xr:uid="{00000000-0002-0000-0300-000003000000}">
      <formula1>$Z$4:$Z$9</formula1>
    </dataValidation>
    <dataValidation allowBlank="1" showErrorMessage="1" promptTitle="Note" prompt="MTDC or TDC will display based on the value selected in cell I3." sqref="B81:B82" xr:uid="{00000000-0002-0000-0300-000004000000}"/>
    <dataValidation allowBlank="1" showInputMessage="1" showErrorMessage="1" promptTitle="Applicable F&amp;A Rate" prompt="This field will dislpayed after inputting Activity Type and Location" sqref="J1" xr:uid="{00000000-0002-0000-0300-000005000000}"/>
    <dataValidation type="list" allowBlank="1" showInputMessage="1" showErrorMessage="1" promptTitle="Project Location" prompt="Select the Project Location." sqref="C2:E2" xr:uid="{00000000-0002-0000-0300-000006000000}">
      <formula1>$AA$3:$AB$3</formula1>
    </dataValidation>
    <dataValidation type="list" allowBlank="1" showErrorMessage="1" sqref="C4" xr:uid="{00000000-0002-0000-0300-000007000000}">
      <formula1>$AE$4</formula1>
    </dataValidation>
    <dataValidation type="list" allowBlank="1" showInputMessage="1" showErrorMessage="1" promptTitle="Do Not Edit" sqref="D3" xr:uid="{00000000-0002-0000-0300-000008000000}">
      <formula1>$AD$4</formula1>
    </dataValidation>
    <dataValidation allowBlank="1" showInputMessage="1" showErrorMessage="1" promptTitle="Additional Justification" prompt="Additional Justification is required." sqref="B37" xr:uid="{00000000-0002-0000-0300-000009000000}"/>
    <dataValidation allowBlank="1" showInputMessage="1" showErrorMessage="1" promptTitle="2 CFR 200.330(b)" prompt="Contractor (Vendor) Costs" sqref="B69" xr:uid="{00000000-0002-0000-0300-00000A000000}"/>
    <dataValidation allowBlank="1" showInputMessage="1" showErrorMessage="1" promptTitle="Service Activities" prompt="Description: https://www.obfs.uillinois.edu/government-costing/service-Activities/" sqref="B71" xr:uid="{00000000-0002-0000-0300-00000B000000}"/>
    <dataValidation allowBlank="1" showInputMessage="1" showErrorMessage="1" promptTitle="2 CFR 200.92" prompt="Subaward" sqref="B63:B64" xr:uid="{00000000-0002-0000-0300-00000C000000}"/>
    <dataValidation allowBlank="1" showInputMessage="1" showErrorMessage="1" promptTitle="2 CFR 200.92" prompt="With MTDC basis, the first $25,000 of each subaward is assessed F&amp;A costs. " sqref="E63:E64" xr:uid="{00000000-0002-0000-0300-00000D000000}"/>
    <dataValidation allowBlank="1" showInputMessage="1" showErrorMessage="1" promptTitle="2 CFR 200.430" prompt="Compensation-personal services" sqref="B11 B28" xr:uid="{00000000-0002-0000-0300-00000E000000}"/>
    <dataValidation allowBlank="1" showInputMessage="1" showErrorMessage="1" promptTitle="2 CFR 200.431" prompt="Compensation-fringe benefits" sqref="B47" xr:uid="{00000000-0002-0000-0300-00000F000000}"/>
    <dataValidation allowBlank="1" showInputMessage="1" showErrorMessage="1" promptTitle="Graduate College-Assistantships" prompt="https://grad.illinois.edu/assistantships" sqref="B33" xr:uid="{00000000-0002-0000-0300-000010000000}"/>
    <dataValidation allowBlank="1" showInputMessage="1" showErrorMessage="1" promptTitle="Minimum Salary" prompt="FY 2020 Campus Budget Guidelines: https://www.obfs.uillinois.edu/budgeting/urbana-champaign-campus/budget-guidelines/fy-2020" sqref="B29" xr:uid="{00000000-0002-0000-0300-000011000000}"/>
    <dataValidation allowBlank="1" showInputMessage="1" showErrorMessage="1" promptTitle="OBFS 15" prompt="Travel Reimbursement and Per Diem: https://www.obfs.uillinois.edu/bfpp/section-15-travel/travel-reimbursement-and-per-diem" sqref="B52:B53" xr:uid="{00000000-0002-0000-0300-000012000000}"/>
    <dataValidation allowBlank="1" showInputMessage="1" showErrorMessage="1" promptTitle="2 CFR 200.33" prompt="Tangible personal property having a useful life of more than one year and a per-unit acquisition cost which equals or exceeds $5,000." sqref="B50" xr:uid="{00000000-0002-0000-0300-000013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55" xr:uid="{00000000-0002-0000-0300-000014000000}"/>
    <dataValidation allowBlank="1" showInputMessage="1" showErrorMessage="1" promptTitle="2 CFR 200.314" prompt="Supplies" sqref="B58" xr:uid="{00000000-0002-0000-0300-000015000000}"/>
    <dataValidation allowBlank="1" showInputMessage="1" showErrorMessage="1" promptTitle="2 CFR 200.461" prompt="Publication and printing costs" sqref="B59" xr:uid="{00000000-0002-0000-0300-000016000000}"/>
    <dataValidation allowBlank="1" showInputMessage="1" showErrorMessage="1" promptTitle="2 CFR 200.459" prompt="Professional Service Costs" sqref="B60" xr:uid="{00000000-0002-0000-0300-000017000000}"/>
    <dataValidation allowBlank="1" showInputMessage="1" showErrorMessage="1" promptTitle="Internal Program Rate" prompt="May be deemed as prohibited voluntary cost share by NSF." sqref="B62" xr:uid="{00000000-0002-0000-0300-000018000000}"/>
  </dataValidations>
  <hyperlinks>
    <hyperlink ref="B71" r:id="rId1" xr:uid="{00000000-0004-0000-0300-000000000000}"/>
    <hyperlink ref="F3" r:id="rId2" xr:uid="{00000000-0004-0000-0300-000001000000}"/>
    <hyperlink ref="F4" r:id="rId3" xr:uid="{00000000-0004-0000-0300-000002000000}"/>
    <hyperlink ref="F5" r:id="rId4" xr:uid="{00000000-0004-0000-0300-000003000000}"/>
    <hyperlink ref="F6" r:id="rId5" xr:uid="{00000000-0004-0000-0300-000004000000}"/>
    <hyperlink ref="F7" r:id="rId6" xr:uid="{00000000-0004-0000-0300-000005000000}"/>
    <hyperlink ref="F1" r:id="rId7" xr:uid="{00000000-0004-0000-0300-000006000000}"/>
    <hyperlink ref="F2" r:id="rId8" xr:uid="{00000000-0004-0000-0300-000007000000}"/>
  </hyperlinks>
  <printOptions horizontalCentered="1"/>
  <pageMargins left="0.7" right="0.7" top="0.75" bottom="0.75" header="0.3" footer="0.3"/>
  <pageSetup scale="78" fitToHeight="0" orientation="portrait" r:id="rId9"/>
  <headerFooter alignWithMargins="0">
    <oddHeader>&amp;L&amp;G&amp;C&amp;"Arial,Bold"&amp;12SPA Budget Template - FY20&amp;RPage &amp;P of &amp;N</oddHeader>
    <oddFooter>&amp;LSPA v.20190802&amp;C&amp;A&amp;RLast Updated: &amp;D</oddFooter>
  </headerFooter>
  <legacyDrawingHF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pageSetUpPr fitToPage="1"/>
  </sheetPr>
  <dimension ref="A1:AY159"/>
  <sheetViews>
    <sheetView showGridLines="0" zoomScale="115" zoomScaleNormal="115" workbookViewId="0">
      <pane ySplit="9" topLeftCell="A10" activePane="bottomLeft" state="frozen"/>
      <selection activeCell="A5" sqref="A5:E9"/>
      <selection pane="bottomLeft" activeCell="A6" sqref="A6:E9"/>
    </sheetView>
  </sheetViews>
  <sheetFormatPr baseColWidth="10" defaultColWidth="9.1640625" defaultRowHeight="13" x14ac:dyDescent="0.15"/>
  <cols>
    <col min="1" max="1" width="4.83203125" style="166" customWidth="1"/>
    <col min="2" max="2" width="15.6640625" style="167" customWidth="1"/>
    <col min="3" max="3" width="9.5" style="135" customWidth="1"/>
    <col min="4" max="4" width="7.83203125" style="135" customWidth="1"/>
    <col min="5" max="5" width="13.33203125" style="136" customWidth="1"/>
    <col min="6" max="9" width="13.33203125" style="16" customWidth="1"/>
    <col min="10" max="10" width="13.33203125" style="63" customWidth="1"/>
    <col min="11" max="11" width="1.33203125" style="134" customWidth="1"/>
    <col min="12" max="12" width="102" style="134" customWidth="1"/>
    <col min="13" max="16384" width="9.1640625" style="134"/>
  </cols>
  <sheetData>
    <row r="1" spans="1:51" ht="10.5" customHeight="1" x14ac:dyDescent="0.15">
      <c r="A1" s="226" t="s">
        <v>19</v>
      </c>
      <c r="B1" s="227"/>
      <c r="C1" s="449"/>
      <c r="D1" s="449"/>
      <c r="E1" s="449"/>
      <c r="F1" s="291" t="s">
        <v>10</v>
      </c>
      <c r="G1" s="228"/>
      <c r="H1" s="228"/>
      <c r="I1" s="228"/>
      <c r="J1" s="195" t="str">
        <f>IF(AND($C$1=$Z$4,$C$2=$AA$3),$AA$4,IF(AND($C$1=$Z$4,$C$2=$AB$3),$AB$4,IF(AND($C$1=$Z$5,$C$2=$AA$3),$AA$5,IF(AND($C$1=$Z$5,$C$2=$AB$3),$AB$5,IF(AND($C$1=$Z$6,$C$2=$AA$3),$AA$6,IF(AND($C$1=$Z$6,$C$2=$AB$3),AB6,IF($C$1=$Z$7,$AA$7,IF($C$1=$Z$8,$AA$8,IF(AND($C$1=$Z$9,$C$2=$AA$3),$AA$4,IF(AND($C$1=$Z$9,$C$2=$AB$3),$AB$4,"TBD"))))))))))</f>
        <v>TBD</v>
      </c>
      <c r="L1" s="473" t="s">
        <v>96</v>
      </c>
    </row>
    <row r="2" spans="1:51" ht="10.5" customHeight="1" x14ac:dyDescent="0.15">
      <c r="A2" s="229" t="s">
        <v>18</v>
      </c>
      <c r="B2" s="197"/>
      <c r="C2" s="450"/>
      <c r="D2" s="450"/>
      <c r="E2" s="450"/>
      <c r="F2" s="292" t="s">
        <v>74</v>
      </c>
      <c r="G2" s="197"/>
      <c r="H2" s="197"/>
      <c r="I2" s="197"/>
      <c r="J2" s="199" t="str">
        <f>IF($C$1=Z4,AD4,IF($C$1=Z5,AD4,IF($C$1=Z6,AD4, IF($C$1=Z9,AD4,IF($C$1=Z7,AD5,IF($C$1=Z8,AD5,AD4))))))</f>
        <v>MTDC</v>
      </c>
      <c r="L2" s="474"/>
    </row>
    <row r="3" spans="1:51" ht="11.25" customHeight="1" x14ac:dyDescent="0.15">
      <c r="A3" s="229" t="s">
        <v>56</v>
      </c>
      <c r="B3" s="197"/>
      <c r="C3" s="230" t="str">
        <f>$J$1</f>
        <v>TBD</v>
      </c>
      <c r="D3" s="230" t="s">
        <v>28</v>
      </c>
      <c r="E3" s="230"/>
      <c r="F3" s="292" t="s">
        <v>11</v>
      </c>
      <c r="G3" s="231"/>
      <c r="H3" s="231"/>
      <c r="I3" s="231"/>
      <c r="J3" s="199">
        <v>0.64</v>
      </c>
      <c r="L3" s="474"/>
      <c r="Z3" s="17"/>
      <c r="AA3" s="14" t="s">
        <v>15</v>
      </c>
      <c r="AB3" s="14" t="s">
        <v>16</v>
      </c>
      <c r="AC3" s="14"/>
      <c r="AD3" s="18" t="s">
        <v>27</v>
      </c>
      <c r="AE3" s="135" t="s">
        <v>57</v>
      </c>
      <c r="AF3" s="135" t="s">
        <v>58</v>
      </c>
    </row>
    <row r="4" spans="1:51" ht="10.5" customHeight="1" x14ac:dyDescent="0.15">
      <c r="A4" s="478" t="s">
        <v>145</v>
      </c>
      <c r="B4" s="479"/>
      <c r="C4" s="423">
        <v>0.15</v>
      </c>
      <c r="D4" s="230" t="s">
        <v>101</v>
      </c>
      <c r="E4" s="232"/>
      <c r="F4" s="292" t="s">
        <v>12</v>
      </c>
      <c r="G4" s="231"/>
      <c r="H4" s="231"/>
      <c r="I4" s="231"/>
      <c r="J4" s="199">
        <v>0.36930000000000002</v>
      </c>
      <c r="L4" s="474"/>
      <c r="Z4" s="14" t="s">
        <v>68</v>
      </c>
      <c r="AA4" s="19">
        <v>0.58599999999999997</v>
      </c>
      <c r="AB4" s="19">
        <v>0.26</v>
      </c>
      <c r="AC4" s="14"/>
      <c r="AD4" s="20" t="s">
        <v>28</v>
      </c>
      <c r="AE4" s="19">
        <v>0.3</v>
      </c>
      <c r="AF4" s="137">
        <f>(1/(1-AE4))-1</f>
        <v>0.4285714285714286</v>
      </c>
    </row>
    <row r="5" spans="1:51" ht="11.25" customHeight="1" thickBot="1" x14ac:dyDescent="0.2">
      <c r="A5" s="478" t="s">
        <v>59</v>
      </c>
      <c r="B5" s="479"/>
      <c r="C5" s="233" t="str">
        <f>IF(OR($E$82=0,$C$1="",$C$2="",$C$4=""),"TBD",IF($C$83&lt;$C$84,$C$3,IF($C$4=$AE$4,$AF$4,IF($C$4=$AE$5,$AF$5,IF($C$4=$AE$6,$AF$6)))))</f>
        <v>TBD</v>
      </c>
      <c r="D5" s="234" t="str">
        <f>IF(OR($E$82=0,$C$1="",$C$2="",$C$4=""),"TBD",IF(C83&lt;C84,"MTDC","TDC (TDC+)"))</f>
        <v>TBD</v>
      </c>
      <c r="E5" s="230"/>
      <c r="F5" s="292" t="s">
        <v>47</v>
      </c>
      <c r="G5" s="231"/>
      <c r="H5" s="231"/>
      <c r="I5" s="231"/>
      <c r="J5" s="199">
        <v>8.3400000000000002E-2</v>
      </c>
      <c r="L5" s="474"/>
      <c r="Z5" s="14" t="s">
        <v>69</v>
      </c>
      <c r="AA5" s="19">
        <v>0.45800000000000002</v>
      </c>
      <c r="AB5" s="19">
        <v>0.26</v>
      </c>
      <c r="AC5" s="14"/>
      <c r="AD5" s="20" t="s">
        <v>29</v>
      </c>
      <c r="AE5" s="19">
        <v>0.22</v>
      </c>
      <c r="AF5" s="137">
        <f>(1/(1-AE5))-1</f>
        <v>0.28205128205128194</v>
      </c>
    </row>
    <row r="6" spans="1:51" x14ac:dyDescent="0.15">
      <c r="A6" s="480" t="s">
        <v>129</v>
      </c>
      <c r="B6" s="481"/>
      <c r="C6" s="481"/>
      <c r="D6" s="481"/>
      <c r="E6" s="482"/>
      <c r="F6" s="292" t="s">
        <v>51</v>
      </c>
      <c r="G6" s="231"/>
      <c r="H6" s="231"/>
      <c r="I6" s="231"/>
      <c r="J6" s="201">
        <v>1E-3</v>
      </c>
      <c r="L6" s="474"/>
      <c r="Z6" s="14" t="s">
        <v>17</v>
      </c>
      <c r="AA6" s="19">
        <v>0.31900000000000001</v>
      </c>
      <c r="AB6" s="19">
        <v>0.23599999999999999</v>
      </c>
      <c r="AC6" s="14"/>
      <c r="AD6" s="20" t="s">
        <v>70</v>
      </c>
      <c r="AE6" s="19">
        <v>0.15</v>
      </c>
      <c r="AF6" s="137">
        <f>(1/(1-AE6))-1</f>
        <v>0.17647058823529416</v>
      </c>
    </row>
    <row r="7" spans="1:51" x14ac:dyDescent="0.15">
      <c r="A7" s="483"/>
      <c r="B7" s="484"/>
      <c r="C7" s="484"/>
      <c r="D7" s="484"/>
      <c r="E7" s="485"/>
      <c r="F7" s="292" t="s">
        <v>48</v>
      </c>
      <c r="G7" s="231"/>
      <c r="H7" s="231"/>
      <c r="I7" s="231"/>
      <c r="J7" s="199">
        <v>7.7499999999999999E-2</v>
      </c>
      <c r="L7" s="474"/>
      <c r="Z7" s="185" t="s">
        <v>71</v>
      </c>
      <c r="AA7" s="186">
        <v>0</v>
      </c>
      <c r="AB7" s="186"/>
    </row>
    <row r="8" spans="1:51" x14ac:dyDescent="0.15">
      <c r="A8" s="483"/>
      <c r="B8" s="484"/>
      <c r="C8" s="484"/>
      <c r="D8" s="484"/>
      <c r="E8" s="485"/>
      <c r="F8" s="293" t="s">
        <v>40</v>
      </c>
      <c r="G8" s="231"/>
      <c r="H8" s="231"/>
      <c r="I8" s="231"/>
      <c r="J8" s="199">
        <v>0.03</v>
      </c>
      <c r="L8" s="474"/>
      <c r="Z8" s="185" t="s">
        <v>72</v>
      </c>
      <c r="AA8" s="186">
        <v>0.26</v>
      </c>
      <c r="AB8" s="186"/>
    </row>
    <row r="9" spans="1:51" ht="38.25" customHeight="1" thickBot="1" x14ac:dyDescent="0.2">
      <c r="A9" s="486"/>
      <c r="B9" s="487"/>
      <c r="C9" s="487"/>
      <c r="D9" s="487"/>
      <c r="E9" s="488"/>
      <c r="F9" s="310" t="s">
        <v>41</v>
      </c>
      <c r="G9" s="306"/>
      <c r="H9" s="307"/>
      <c r="I9" s="357"/>
      <c r="J9" s="309">
        <v>0.04</v>
      </c>
      <c r="L9" s="474"/>
      <c r="Z9" s="365" t="s">
        <v>73</v>
      </c>
      <c r="AA9" s="19"/>
      <c r="AB9" s="19"/>
    </row>
    <row r="10" spans="1:51" s="138" customFormat="1" ht="16" x14ac:dyDescent="0.3">
      <c r="A10" s="139"/>
      <c r="B10" s="140"/>
      <c r="C10" s="141"/>
      <c r="D10" s="141"/>
      <c r="E10" s="421" t="s">
        <v>83</v>
      </c>
      <c r="F10" s="420" t="s">
        <v>84</v>
      </c>
      <c r="G10" s="420" t="s">
        <v>85</v>
      </c>
      <c r="H10" s="420" t="s">
        <v>86</v>
      </c>
      <c r="I10" s="420" t="s">
        <v>87</v>
      </c>
      <c r="J10" s="419" t="s">
        <v>0</v>
      </c>
      <c r="K10" s="134"/>
      <c r="L10" s="475" t="str">
        <f ca="1">IF(ISNUMBER(SEARCH("Period 5",I10)),INDIRECT("S156"),"")</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row>
    <row r="11" spans="1:51" s="138" customFormat="1" ht="16" x14ac:dyDescent="0.3">
      <c r="A11" s="25" t="s">
        <v>1</v>
      </c>
      <c r="B11" s="209" t="s">
        <v>107</v>
      </c>
      <c r="C11" s="141"/>
      <c r="D11" s="141"/>
      <c r="E11" s="421"/>
      <c r="F11" s="422"/>
      <c r="G11" s="422"/>
      <c r="H11" s="422"/>
      <c r="I11" s="422"/>
      <c r="J11" s="64"/>
      <c r="K11" s="134"/>
      <c r="L11" s="475"/>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row>
    <row r="12" spans="1:51" ht="12.75" customHeight="1" x14ac:dyDescent="0.15">
      <c r="A12" s="139"/>
      <c r="B12" s="187" t="s">
        <v>82</v>
      </c>
      <c r="C12" s="143" t="s">
        <v>21</v>
      </c>
      <c r="D12" s="144"/>
      <c r="E12" s="1">
        <v>0</v>
      </c>
      <c r="F12" s="2">
        <f>ROUND(E12*(1+$J$8),0)</f>
        <v>0</v>
      </c>
      <c r="G12" s="2">
        <f t="shared" ref="G12:I12" si="0">ROUND(F12*(1+$J$8),0)</f>
        <v>0</v>
      </c>
      <c r="H12" s="2">
        <f t="shared" si="0"/>
        <v>0</v>
      </c>
      <c r="I12" s="2">
        <f t="shared" si="0"/>
        <v>0</v>
      </c>
      <c r="J12" s="29">
        <f>SUM(E12:I12)</f>
        <v>0</v>
      </c>
      <c r="L12" s="475"/>
    </row>
    <row r="13" spans="1:51" ht="12.75" customHeight="1" x14ac:dyDescent="0.15">
      <c r="A13" s="139"/>
      <c r="B13" s="341"/>
      <c r="C13" s="235" t="s">
        <v>22</v>
      </c>
      <c r="D13" s="189">
        <f>$J$4</f>
        <v>0.36930000000000002</v>
      </c>
      <c r="E13" s="224">
        <f>E12*$D13</f>
        <v>0</v>
      </c>
      <c r="F13" s="224">
        <f t="shared" ref="F13:I13" si="1">F12*$D13</f>
        <v>0</v>
      </c>
      <c r="G13" s="224">
        <f t="shared" si="1"/>
        <v>0</v>
      </c>
      <c r="H13" s="224">
        <f t="shared" si="1"/>
        <v>0</v>
      </c>
      <c r="I13" s="224">
        <f t="shared" si="1"/>
        <v>0</v>
      </c>
      <c r="J13" s="225">
        <f t="shared" ref="J13:J27" si="2">SUM(E13:I13)</f>
        <v>0</v>
      </c>
      <c r="L13" s="475"/>
    </row>
    <row r="14" spans="1:51" ht="12.75" customHeight="1" x14ac:dyDescent="0.15">
      <c r="A14" s="139"/>
      <c r="B14" s="187" t="s">
        <v>78</v>
      </c>
      <c r="C14" s="143" t="s">
        <v>21</v>
      </c>
      <c r="D14" s="144"/>
      <c r="E14" s="2">
        <v>0</v>
      </c>
      <c r="F14" s="2">
        <f>ROUND(E14*(1+$J$8), 0)</f>
        <v>0</v>
      </c>
      <c r="G14" s="2">
        <f>ROUND(F14*(1+$J$8), 0)</f>
        <v>0</v>
      </c>
      <c r="H14" s="2">
        <f>ROUND(G14*(1+$J$8), 0)</f>
        <v>0</v>
      </c>
      <c r="I14" s="2">
        <f>ROUND(H14*(1+$J$8), 0)</f>
        <v>0</v>
      </c>
      <c r="J14" s="29">
        <f t="shared" si="2"/>
        <v>0</v>
      </c>
      <c r="L14" s="475"/>
    </row>
    <row r="15" spans="1:51" ht="12.75" customHeight="1" x14ac:dyDescent="0.15">
      <c r="A15" s="139"/>
      <c r="B15" s="341"/>
      <c r="C15" s="235" t="s">
        <v>22</v>
      </c>
      <c r="D15" s="189">
        <f>$J$4</f>
        <v>0.36930000000000002</v>
      </c>
      <c r="E15" s="224">
        <f>E14*$D15</f>
        <v>0</v>
      </c>
      <c r="F15" s="224">
        <f t="shared" ref="F15:I15" si="3">F14*$D15</f>
        <v>0</v>
      </c>
      <c r="G15" s="224">
        <f t="shared" si="3"/>
        <v>0</v>
      </c>
      <c r="H15" s="224">
        <f t="shared" si="3"/>
        <v>0</v>
      </c>
      <c r="I15" s="224">
        <f t="shared" si="3"/>
        <v>0</v>
      </c>
      <c r="J15" s="225">
        <f t="shared" si="2"/>
        <v>0</v>
      </c>
      <c r="L15" s="270"/>
    </row>
    <row r="16" spans="1:51" x14ac:dyDescent="0.15">
      <c r="A16" s="139"/>
      <c r="B16" s="187" t="s">
        <v>79</v>
      </c>
      <c r="C16" s="143" t="s">
        <v>21</v>
      </c>
      <c r="D16" s="144"/>
      <c r="E16" s="2">
        <v>0</v>
      </c>
      <c r="F16" s="2">
        <f>ROUND(E16*(1+$J$8), 0)</f>
        <v>0</v>
      </c>
      <c r="G16" s="2">
        <f>ROUND(F16*(1+$J$8), 0)</f>
        <v>0</v>
      </c>
      <c r="H16" s="2">
        <f>ROUND(G16*(1+$J$8), 0)</f>
        <v>0</v>
      </c>
      <c r="I16" s="2">
        <f>ROUND(H16*(1+$J$8), 0)</f>
        <v>0</v>
      </c>
      <c r="J16" s="29">
        <f t="shared" si="2"/>
        <v>0</v>
      </c>
    </row>
    <row r="17" spans="1:51" x14ac:dyDescent="0.15">
      <c r="A17" s="139"/>
      <c r="B17" s="341"/>
      <c r="C17" s="235" t="s">
        <v>22</v>
      </c>
      <c r="D17" s="189">
        <f>$J$4</f>
        <v>0.36930000000000002</v>
      </c>
      <c r="E17" s="224">
        <f>E16*$D17</f>
        <v>0</v>
      </c>
      <c r="F17" s="224">
        <f t="shared" ref="F17:I17" si="4">F16*$D17</f>
        <v>0</v>
      </c>
      <c r="G17" s="224">
        <f t="shared" si="4"/>
        <v>0</v>
      </c>
      <c r="H17" s="224">
        <f t="shared" si="4"/>
        <v>0</v>
      </c>
      <c r="I17" s="224">
        <f t="shared" si="4"/>
        <v>0</v>
      </c>
      <c r="J17" s="225">
        <f>SUM(E17:I17)</f>
        <v>0</v>
      </c>
    </row>
    <row r="18" spans="1:51" x14ac:dyDescent="0.15">
      <c r="A18" s="139"/>
      <c r="B18" s="187" t="s">
        <v>80</v>
      </c>
      <c r="C18" s="143" t="s">
        <v>21</v>
      </c>
      <c r="D18" s="144"/>
      <c r="E18" s="2">
        <v>0</v>
      </c>
      <c r="F18" s="2">
        <f>ROUND(E18*(1+$J$8), 0)</f>
        <v>0</v>
      </c>
      <c r="G18" s="2">
        <f>ROUND(F18*(1+$J$8), 0)</f>
        <v>0</v>
      </c>
      <c r="H18" s="2">
        <f>ROUND(G18*(1+$J$8), 0)</f>
        <v>0</v>
      </c>
      <c r="I18" s="2">
        <f>ROUND(H18*(1+$J$8), 0)</f>
        <v>0</v>
      </c>
      <c r="J18" s="29">
        <f t="shared" si="2"/>
        <v>0</v>
      </c>
    </row>
    <row r="19" spans="1:51" x14ac:dyDescent="0.15">
      <c r="A19" s="139"/>
      <c r="B19" s="341"/>
      <c r="C19" s="235" t="s">
        <v>22</v>
      </c>
      <c r="D19" s="189">
        <f>$J$4</f>
        <v>0.36930000000000002</v>
      </c>
      <c r="E19" s="224">
        <f>E18*$D19</f>
        <v>0</v>
      </c>
      <c r="F19" s="224">
        <f t="shared" ref="F19:I19" si="5">F18*$D19</f>
        <v>0</v>
      </c>
      <c r="G19" s="224">
        <f t="shared" si="5"/>
        <v>0</v>
      </c>
      <c r="H19" s="224">
        <f t="shared" si="5"/>
        <v>0</v>
      </c>
      <c r="I19" s="224">
        <f t="shared" si="5"/>
        <v>0</v>
      </c>
      <c r="J19" s="225">
        <f t="shared" si="2"/>
        <v>0</v>
      </c>
    </row>
    <row r="20" spans="1:51" x14ac:dyDescent="0.15">
      <c r="A20" s="139"/>
      <c r="B20" s="187" t="s">
        <v>81</v>
      </c>
      <c r="C20" s="143" t="s">
        <v>21</v>
      </c>
      <c r="D20" s="144"/>
      <c r="E20" s="2">
        <v>0</v>
      </c>
      <c r="F20" s="2">
        <f>ROUND(E20*(1+$J$8), 0)</f>
        <v>0</v>
      </c>
      <c r="G20" s="2">
        <f>ROUND(F20*(1+$J$8), 0)</f>
        <v>0</v>
      </c>
      <c r="H20" s="2">
        <f>ROUND(G20*(1+$J$8), 0)</f>
        <v>0</v>
      </c>
      <c r="I20" s="2">
        <f>ROUND(H20*(1+$J$8), 0)</f>
        <v>0</v>
      </c>
      <c r="J20" s="29">
        <f t="shared" si="2"/>
        <v>0</v>
      </c>
    </row>
    <row r="21" spans="1:51" x14ac:dyDescent="0.15">
      <c r="A21" s="139"/>
      <c r="B21" s="364"/>
      <c r="C21" s="235" t="s">
        <v>22</v>
      </c>
      <c r="D21" s="189">
        <f>$J$4</f>
        <v>0.36930000000000002</v>
      </c>
      <c r="E21" s="224">
        <f>E20*$D21</f>
        <v>0</v>
      </c>
      <c r="F21" s="224">
        <f t="shared" ref="F21:I21" si="6">F20*$D21</f>
        <v>0</v>
      </c>
      <c r="G21" s="224">
        <f t="shared" si="6"/>
        <v>0</v>
      </c>
      <c r="H21" s="224">
        <f t="shared" si="6"/>
        <v>0</v>
      </c>
      <c r="I21" s="224">
        <f t="shared" si="6"/>
        <v>0</v>
      </c>
      <c r="J21" s="225">
        <f t="shared" si="2"/>
        <v>0</v>
      </c>
    </row>
    <row r="22" spans="1:51" x14ac:dyDescent="0.15">
      <c r="A22" s="139"/>
      <c r="B22" s="142" t="s">
        <v>23</v>
      </c>
      <c r="C22" s="143" t="s">
        <v>21</v>
      </c>
      <c r="D22" s="144"/>
      <c r="E22" s="2">
        <v>0</v>
      </c>
      <c r="F22" s="2">
        <f>ROUND(E22*(1+$J$8), 0)</f>
        <v>0</v>
      </c>
      <c r="G22" s="2">
        <f>ROUND(F22*(1+$J$8), 0)</f>
        <v>0</v>
      </c>
      <c r="H22" s="2">
        <f>ROUND(G22*(1+$J$8), 0)</f>
        <v>0</v>
      </c>
      <c r="I22" s="2">
        <f>ROUND(H22*(1+$J$8), 0)</f>
        <v>0</v>
      </c>
      <c r="J22" s="29">
        <f t="shared" si="2"/>
        <v>0</v>
      </c>
    </row>
    <row r="23" spans="1:51" x14ac:dyDescent="0.15">
      <c r="A23" s="139"/>
      <c r="B23" s="364"/>
      <c r="C23" s="235" t="s">
        <v>22</v>
      </c>
      <c r="D23" s="189">
        <f>$J$4</f>
        <v>0.36930000000000002</v>
      </c>
      <c r="E23" s="224">
        <f>E22*$D23</f>
        <v>0</v>
      </c>
      <c r="F23" s="224">
        <f t="shared" ref="F23:I23" si="7">F22*$D23</f>
        <v>0</v>
      </c>
      <c r="G23" s="224">
        <f t="shared" si="7"/>
        <v>0</v>
      </c>
      <c r="H23" s="224">
        <f t="shared" si="7"/>
        <v>0</v>
      </c>
      <c r="I23" s="224">
        <f t="shared" si="7"/>
        <v>0</v>
      </c>
      <c r="J23" s="225">
        <f t="shared" si="2"/>
        <v>0</v>
      </c>
    </row>
    <row r="24" spans="1:51" ht="4.5" customHeight="1" x14ac:dyDescent="0.15">
      <c r="A24" s="139"/>
      <c r="B24" s="140"/>
      <c r="C24" s="144"/>
      <c r="D24" s="145"/>
      <c r="E24" s="15"/>
      <c r="F24" s="15"/>
      <c r="G24" s="15"/>
      <c r="H24" s="15"/>
      <c r="I24" s="15"/>
      <c r="J24" s="29"/>
    </row>
    <row r="25" spans="1:51" x14ac:dyDescent="0.15">
      <c r="A25" s="139"/>
      <c r="B25" s="290" t="s">
        <v>112</v>
      </c>
      <c r="C25" s="147" t="s">
        <v>21</v>
      </c>
      <c r="D25" s="145"/>
      <c r="E25" s="15">
        <f>SUMIF($C$12:$C$24,$C25,E$12:E$24)</f>
        <v>0</v>
      </c>
      <c r="F25" s="15">
        <f t="shared" ref="F25:I26" si="8">SUMIF($C$12:$C$24,$C25,F$12:F$24)</f>
        <v>0</v>
      </c>
      <c r="G25" s="15">
        <f t="shared" si="8"/>
        <v>0</v>
      </c>
      <c r="H25" s="15">
        <f t="shared" si="8"/>
        <v>0</v>
      </c>
      <c r="I25" s="15">
        <f t="shared" si="8"/>
        <v>0</v>
      </c>
      <c r="J25" s="29">
        <f t="shared" si="2"/>
        <v>0</v>
      </c>
    </row>
    <row r="26" spans="1:51" s="135" customFormat="1" x14ac:dyDescent="0.15">
      <c r="A26" s="148"/>
      <c r="B26" s="149"/>
      <c r="C26" s="150" t="s">
        <v>22</v>
      </c>
      <c r="D26" s="368"/>
      <c r="E26" s="342">
        <f>SUMIF($C$12:$C$24,$C26,E$12:E$24)</f>
        <v>0</v>
      </c>
      <c r="F26" s="342">
        <f t="shared" si="8"/>
        <v>0</v>
      </c>
      <c r="G26" s="342">
        <f t="shared" si="8"/>
        <v>0</v>
      </c>
      <c r="H26" s="342">
        <f t="shared" si="8"/>
        <v>0</v>
      </c>
      <c r="I26" s="342">
        <f t="shared" si="8"/>
        <v>0</v>
      </c>
      <c r="J26" s="282">
        <f t="shared" si="2"/>
        <v>0</v>
      </c>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row>
    <row r="27" spans="1:51" s="135" customFormat="1" x14ac:dyDescent="0.15">
      <c r="A27" s="148"/>
      <c r="B27" s="149"/>
      <c r="C27" s="147" t="s">
        <v>0</v>
      </c>
      <c r="D27" s="151"/>
      <c r="E27" s="47">
        <f>SUM(E25:E26)</f>
        <v>0</v>
      </c>
      <c r="F27" s="47">
        <f t="shared" ref="F27:I27" si="9">SUM(F25:F26)</f>
        <v>0</v>
      </c>
      <c r="G27" s="47">
        <f t="shared" si="9"/>
        <v>0</v>
      </c>
      <c r="H27" s="47">
        <f t="shared" si="9"/>
        <v>0</v>
      </c>
      <c r="I27" s="47">
        <f t="shared" si="9"/>
        <v>0</v>
      </c>
      <c r="J27" s="42">
        <f t="shared" si="2"/>
        <v>0</v>
      </c>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row>
    <row r="28" spans="1:51" ht="12.75" customHeight="1" x14ac:dyDescent="0.15">
      <c r="A28" s="25" t="s">
        <v>2</v>
      </c>
      <c r="B28" s="209" t="s">
        <v>108</v>
      </c>
      <c r="C28" s="149"/>
      <c r="D28" s="149"/>
      <c r="E28" s="15"/>
      <c r="F28" s="15"/>
      <c r="G28" s="15"/>
      <c r="H28" s="15"/>
      <c r="I28" s="15"/>
      <c r="J28" s="29"/>
    </row>
    <row r="29" spans="1:51" x14ac:dyDescent="0.15">
      <c r="A29" s="139"/>
      <c r="B29" s="187" t="s">
        <v>132</v>
      </c>
      <c r="C29" s="143" t="s">
        <v>21</v>
      </c>
      <c r="D29" s="144"/>
      <c r="E29" s="2"/>
      <c r="F29" s="2">
        <f>ROUND(E29*(1+$J$8), 0)</f>
        <v>0</v>
      </c>
      <c r="G29" s="2">
        <f>ROUND(F29*(1+$J$8), 0)</f>
        <v>0</v>
      </c>
      <c r="H29" s="2">
        <f>ROUND(G29*(1+$J$8), 0)</f>
        <v>0</v>
      </c>
      <c r="I29" s="2">
        <f>ROUND(H29*(1+$J$8), 0)</f>
        <v>0</v>
      </c>
      <c r="J29" s="29">
        <f t="shared" ref="J29:J48" si="10">SUM(E29:I29)</f>
        <v>0</v>
      </c>
    </row>
    <row r="30" spans="1:51" x14ac:dyDescent="0.15">
      <c r="A30" s="139"/>
      <c r="B30" s="364"/>
      <c r="C30" s="235" t="s">
        <v>22</v>
      </c>
      <c r="D30" s="189">
        <f>$J$4</f>
        <v>0.36930000000000002</v>
      </c>
      <c r="E30" s="224">
        <f>E29*$D30</f>
        <v>0</v>
      </c>
      <c r="F30" s="224">
        <f t="shared" ref="F30:I30" si="11">F29*$D30</f>
        <v>0</v>
      </c>
      <c r="G30" s="224">
        <f t="shared" si="11"/>
        <v>0</v>
      </c>
      <c r="H30" s="224">
        <f t="shared" si="11"/>
        <v>0</v>
      </c>
      <c r="I30" s="224">
        <f t="shared" si="11"/>
        <v>0</v>
      </c>
      <c r="J30" s="225">
        <f t="shared" si="10"/>
        <v>0</v>
      </c>
    </row>
    <row r="31" spans="1:51" x14ac:dyDescent="0.15">
      <c r="A31" s="139"/>
      <c r="B31" s="142" t="s">
        <v>24</v>
      </c>
      <c r="C31" s="143" t="s">
        <v>21</v>
      </c>
      <c r="D31" s="144"/>
      <c r="E31" s="2">
        <v>0</v>
      </c>
      <c r="F31" s="2">
        <f>ROUND(E31*(1+$J$8), 0)</f>
        <v>0</v>
      </c>
      <c r="G31" s="2">
        <f>ROUND(F31*(1+$J$8), 0)</f>
        <v>0</v>
      </c>
      <c r="H31" s="2">
        <f>ROUND(G31*(1+$J$8), 0)</f>
        <v>0</v>
      </c>
      <c r="I31" s="2">
        <f>ROUND(H31*(1+$J$8), 0)</f>
        <v>0</v>
      </c>
      <c r="J31" s="29">
        <f t="shared" si="10"/>
        <v>0</v>
      </c>
    </row>
    <row r="32" spans="1:51" x14ac:dyDescent="0.15">
      <c r="A32" s="139"/>
      <c r="B32" s="364"/>
      <c r="C32" s="235" t="s">
        <v>22</v>
      </c>
      <c r="D32" s="189">
        <f>$J$4</f>
        <v>0.36930000000000002</v>
      </c>
      <c r="E32" s="224">
        <f>E31*$D32</f>
        <v>0</v>
      </c>
      <c r="F32" s="224">
        <f t="shared" ref="F32:I32" si="12">F31*$D32</f>
        <v>0</v>
      </c>
      <c r="G32" s="224">
        <f t="shared" si="12"/>
        <v>0</v>
      </c>
      <c r="H32" s="224">
        <f t="shared" si="12"/>
        <v>0</v>
      </c>
      <c r="I32" s="224">
        <f t="shared" si="12"/>
        <v>0</v>
      </c>
      <c r="J32" s="225">
        <f t="shared" si="10"/>
        <v>0</v>
      </c>
    </row>
    <row r="33" spans="1:10" x14ac:dyDescent="0.15">
      <c r="A33" s="139"/>
      <c r="B33" s="187" t="s">
        <v>131</v>
      </c>
      <c r="C33" s="143" t="s">
        <v>21</v>
      </c>
      <c r="D33" s="144"/>
      <c r="E33" s="2">
        <v>0</v>
      </c>
      <c r="F33" s="2">
        <f>ROUND(E33*(1+$J$8), 0)</f>
        <v>0</v>
      </c>
      <c r="G33" s="2">
        <f t="shared" ref="G33:I33" si="13">ROUND(F33*(1+$J$8), 0)</f>
        <v>0</v>
      </c>
      <c r="H33" s="2">
        <f t="shared" si="13"/>
        <v>0</v>
      </c>
      <c r="I33" s="2">
        <f t="shared" si="13"/>
        <v>0</v>
      </c>
      <c r="J33" s="29">
        <f t="shared" si="10"/>
        <v>0</v>
      </c>
    </row>
    <row r="34" spans="1:10" x14ac:dyDescent="0.15">
      <c r="A34" s="139"/>
      <c r="B34" s="364"/>
      <c r="C34" s="235" t="s">
        <v>22</v>
      </c>
      <c r="D34" s="189">
        <f>$J$5</f>
        <v>8.3400000000000002E-2</v>
      </c>
      <c r="E34" s="224">
        <f>E33*$D34</f>
        <v>0</v>
      </c>
      <c r="F34" s="224">
        <f t="shared" ref="F34:I34" si="14">F33*$D34</f>
        <v>0</v>
      </c>
      <c r="G34" s="224">
        <f t="shared" si="14"/>
        <v>0</v>
      </c>
      <c r="H34" s="224">
        <f t="shared" si="14"/>
        <v>0</v>
      </c>
      <c r="I34" s="224">
        <f t="shared" si="14"/>
        <v>0</v>
      </c>
      <c r="J34" s="225">
        <f t="shared" si="10"/>
        <v>0</v>
      </c>
    </row>
    <row r="35" spans="1:10" x14ac:dyDescent="0.15">
      <c r="A35" s="139"/>
      <c r="B35" s="142" t="s">
        <v>25</v>
      </c>
      <c r="C35" s="143" t="s">
        <v>21</v>
      </c>
      <c r="D35" s="144"/>
      <c r="E35" s="2">
        <v>0</v>
      </c>
      <c r="F35" s="2">
        <f>ROUND(E35*(1+$J$8), 0)</f>
        <v>0</v>
      </c>
      <c r="G35" s="2">
        <f>ROUND(F35*(1+$J$8), 0)</f>
        <v>0</v>
      </c>
      <c r="H35" s="2">
        <f>ROUND(G35*(1+$J$8), 0)</f>
        <v>0</v>
      </c>
      <c r="I35" s="2">
        <f>ROUND(H35*(1+$J$8), 0)</f>
        <v>0</v>
      </c>
      <c r="J35" s="29">
        <f t="shared" si="10"/>
        <v>0</v>
      </c>
    </row>
    <row r="36" spans="1:10" x14ac:dyDescent="0.15">
      <c r="A36" s="139"/>
      <c r="B36" s="364"/>
      <c r="C36" s="235" t="s">
        <v>22</v>
      </c>
      <c r="D36" s="189">
        <f>$J$6</f>
        <v>1E-3</v>
      </c>
      <c r="E36" s="224">
        <f>E35*$D36</f>
        <v>0</v>
      </c>
      <c r="F36" s="224">
        <f t="shared" ref="F36:I36" si="15">F35*$D36</f>
        <v>0</v>
      </c>
      <c r="G36" s="224">
        <f t="shared" si="15"/>
        <v>0</v>
      </c>
      <c r="H36" s="224">
        <f t="shared" si="15"/>
        <v>0</v>
      </c>
      <c r="I36" s="224">
        <f t="shared" si="15"/>
        <v>0</v>
      </c>
      <c r="J36" s="225">
        <f t="shared" si="10"/>
        <v>0</v>
      </c>
    </row>
    <row r="37" spans="1:10" x14ac:dyDescent="0.15">
      <c r="A37" s="139"/>
      <c r="B37" s="187" t="s">
        <v>77</v>
      </c>
      <c r="C37" s="143" t="s">
        <v>21</v>
      </c>
      <c r="D37" s="144"/>
      <c r="E37" s="2">
        <v>0</v>
      </c>
      <c r="F37" s="2">
        <f>ROUND(E37*(1+$J$8), 0)</f>
        <v>0</v>
      </c>
      <c r="G37" s="2">
        <f>ROUND(F37*(1+$J$8), 0)</f>
        <v>0</v>
      </c>
      <c r="H37" s="2">
        <f>ROUND(G37*(1+$J$8), 0)</f>
        <v>0</v>
      </c>
      <c r="I37" s="2">
        <f>ROUND(H37*(1+$J$8), 0)</f>
        <v>0</v>
      </c>
      <c r="J37" s="29">
        <f t="shared" si="10"/>
        <v>0</v>
      </c>
    </row>
    <row r="38" spans="1:10" x14ac:dyDescent="0.15">
      <c r="A38" s="139"/>
      <c r="B38" s="364"/>
      <c r="C38" s="235" t="s">
        <v>22</v>
      </c>
      <c r="D38" s="189">
        <f>$J$4</f>
        <v>0.36930000000000002</v>
      </c>
      <c r="E38" s="224">
        <f>E37*$D38</f>
        <v>0</v>
      </c>
      <c r="F38" s="224">
        <f t="shared" ref="F38:I38" si="16">F37*$D38</f>
        <v>0</v>
      </c>
      <c r="G38" s="224">
        <f t="shared" si="16"/>
        <v>0</v>
      </c>
      <c r="H38" s="224">
        <f t="shared" si="16"/>
        <v>0</v>
      </c>
      <c r="I38" s="224">
        <f t="shared" si="16"/>
        <v>0</v>
      </c>
      <c r="J38" s="225">
        <f t="shared" si="10"/>
        <v>0</v>
      </c>
    </row>
    <row r="39" spans="1:10" x14ac:dyDescent="0.15">
      <c r="A39" s="139"/>
      <c r="B39" s="142" t="s">
        <v>26</v>
      </c>
      <c r="C39" s="143" t="s">
        <v>21</v>
      </c>
      <c r="D39" s="144"/>
      <c r="E39" s="2">
        <v>0</v>
      </c>
      <c r="F39" s="2">
        <f>ROUND(E39*(1+$J$8), 0)</f>
        <v>0</v>
      </c>
      <c r="G39" s="2">
        <f>ROUND(F39*(1+$J$8), 0)</f>
        <v>0</v>
      </c>
      <c r="H39" s="2">
        <f>ROUND(G39*(1+$J$8), 0)</f>
        <v>0</v>
      </c>
      <c r="I39" s="2">
        <f>ROUND(H39*(1+$J$8), 0)</f>
        <v>0</v>
      </c>
      <c r="J39" s="29">
        <f t="shared" si="10"/>
        <v>0</v>
      </c>
    </row>
    <row r="40" spans="1:10" x14ac:dyDescent="0.15">
      <c r="A40" s="139"/>
      <c r="B40" s="364"/>
      <c r="C40" s="235" t="s">
        <v>22</v>
      </c>
      <c r="D40" s="189">
        <f>$J$7</f>
        <v>7.7499999999999999E-2</v>
      </c>
      <c r="E40" s="224">
        <f>E39*$D40</f>
        <v>0</v>
      </c>
      <c r="F40" s="224">
        <f t="shared" ref="F40:I40" si="17">F39*$D40</f>
        <v>0</v>
      </c>
      <c r="G40" s="224">
        <f t="shared" si="17"/>
        <v>0</v>
      </c>
      <c r="H40" s="224">
        <f t="shared" si="17"/>
        <v>0</v>
      </c>
      <c r="I40" s="224">
        <f t="shared" si="17"/>
        <v>0</v>
      </c>
      <c r="J40" s="225">
        <f t="shared" si="10"/>
        <v>0</v>
      </c>
    </row>
    <row r="41" spans="1:10" s="397" customFormat="1" ht="4.5" customHeight="1" x14ac:dyDescent="0.15">
      <c r="A41" s="394"/>
      <c r="B41" s="395"/>
      <c r="C41" s="396"/>
      <c r="D41" s="389"/>
      <c r="E41" s="390"/>
      <c r="F41" s="390"/>
      <c r="G41" s="390"/>
      <c r="H41" s="390"/>
      <c r="I41" s="390"/>
      <c r="J41" s="392"/>
    </row>
    <row r="42" spans="1:10" x14ac:dyDescent="0.15">
      <c r="A42" s="139"/>
      <c r="B42" s="290" t="s">
        <v>112</v>
      </c>
      <c r="C42" s="147" t="s">
        <v>21</v>
      </c>
      <c r="D42" s="145"/>
      <c r="E42" s="15">
        <f>SUMIF($C$29:$C$41,$C42,E$29:E$41)</f>
        <v>0</v>
      </c>
      <c r="F42" s="15">
        <f t="shared" ref="F42:I43" si="18">SUMIF($C$29:$C$41,$C42,F$29:F$41)</f>
        <v>0</v>
      </c>
      <c r="G42" s="15">
        <f t="shared" si="18"/>
        <v>0</v>
      </c>
      <c r="H42" s="15">
        <f t="shared" si="18"/>
        <v>0</v>
      </c>
      <c r="I42" s="15">
        <f t="shared" si="18"/>
        <v>0</v>
      </c>
      <c r="J42" s="29">
        <f t="shared" si="10"/>
        <v>0</v>
      </c>
    </row>
    <row r="43" spans="1:10" x14ac:dyDescent="0.15">
      <c r="A43" s="139"/>
      <c r="B43" s="142"/>
      <c r="C43" s="150" t="s">
        <v>22</v>
      </c>
      <c r="D43" s="369"/>
      <c r="E43" s="342">
        <f>SUMIF($C$29:$C$41,$C43,E$29:E$41)</f>
        <v>0</v>
      </c>
      <c r="F43" s="342">
        <f t="shared" si="18"/>
        <v>0</v>
      </c>
      <c r="G43" s="342">
        <f t="shared" si="18"/>
        <v>0</v>
      </c>
      <c r="H43" s="342">
        <f t="shared" si="18"/>
        <v>0</v>
      </c>
      <c r="I43" s="342">
        <f t="shared" si="18"/>
        <v>0</v>
      </c>
      <c r="J43" s="282">
        <f t="shared" si="10"/>
        <v>0</v>
      </c>
    </row>
    <row r="44" spans="1:10" x14ac:dyDescent="0.15">
      <c r="A44" s="139"/>
      <c r="B44" s="140"/>
      <c r="C44" s="147" t="s">
        <v>0</v>
      </c>
      <c r="D44" s="144"/>
      <c r="E44" s="47">
        <f>SUM(E42:E43)</f>
        <v>0</v>
      </c>
      <c r="F44" s="47">
        <f t="shared" ref="F44:I44" si="19">SUM(F42:F43)</f>
        <v>0</v>
      </c>
      <c r="G44" s="47">
        <f t="shared" si="19"/>
        <v>0</v>
      </c>
      <c r="H44" s="47">
        <f t="shared" si="19"/>
        <v>0</v>
      </c>
      <c r="I44" s="47">
        <f t="shared" si="19"/>
        <v>0</v>
      </c>
      <c r="J44" s="42">
        <f t="shared" si="10"/>
        <v>0</v>
      </c>
    </row>
    <row r="45" spans="1:10" ht="4.5" customHeight="1" x14ac:dyDescent="0.15">
      <c r="A45" s="139"/>
      <c r="B45" s="140"/>
      <c r="C45" s="144"/>
      <c r="D45" s="144"/>
      <c r="E45" s="47"/>
      <c r="F45" s="47"/>
      <c r="G45" s="47"/>
      <c r="H45" s="47"/>
      <c r="I45" s="47"/>
      <c r="J45" s="42"/>
    </row>
    <row r="46" spans="1:10" x14ac:dyDescent="0.15">
      <c r="A46" s="139"/>
      <c r="B46" s="358"/>
      <c r="C46" s="147" t="s">
        <v>21</v>
      </c>
      <c r="D46" s="144"/>
      <c r="E46" s="15">
        <f t="shared" ref="E46:I47" si="20">E25+E42</f>
        <v>0</v>
      </c>
      <c r="F46" s="15">
        <f t="shared" si="20"/>
        <v>0</v>
      </c>
      <c r="G46" s="15">
        <f t="shared" si="20"/>
        <v>0</v>
      </c>
      <c r="H46" s="15">
        <f t="shared" si="20"/>
        <v>0</v>
      </c>
      <c r="I46" s="15">
        <f t="shared" si="20"/>
        <v>0</v>
      </c>
      <c r="J46" s="29">
        <f t="shared" si="10"/>
        <v>0</v>
      </c>
    </row>
    <row r="47" spans="1:10" x14ac:dyDescent="0.15">
      <c r="A47" s="25" t="s">
        <v>3</v>
      </c>
      <c r="B47" s="285" t="s">
        <v>109</v>
      </c>
      <c r="C47" s="150" t="s">
        <v>22</v>
      </c>
      <c r="D47" s="368"/>
      <c r="E47" s="363">
        <f t="shared" si="20"/>
        <v>0</v>
      </c>
      <c r="F47" s="363">
        <f t="shared" si="20"/>
        <v>0</v>
      </c>
      <c r="G47" s="363">
        <f t="shared" si="20"/>
        <v>0</v>
      </c>
      <c r="H47" s="363">
        <f t="shared" si="20"/>
        <v>0</v>
      </c>
      <c r="I47" s="363">
        <f t="shared" si="20"/>
        <v>0</v>
      </c>
      <c r="J47" s="362">
        <f t="shared" si="10"/>
        <v>0</v>
      </c>
    </row>
    <row r="48" spans="1:10" x14ac:dyDescent="0.15">
      <c r="A48" s="139"/>
      <c r="B48" s="146" t="s">
        <v>30</v>
      </c>
      <c r="C48" s="147" t="s">
        <v>0</v>
      </c>
      <c r="D48" s="144"/>
      <c r="E48" s="47">
        <f>SUM(E46:E47)</f>
        <v>0</v>
      </c>
      <c r="F48" s="47">
        <f t="shared" ref="F48:I48" si="21">SUM(F46:F47)</f>
        <v>0</v>
      </c>
      <c r="G48" s="47">
        <f>SUM(G46:G47)</f>
        <v>0</v>
      </c>
      <c r="H48" s="47">
        <f t="shared" si="21"/>
        <v>0</v>
      </c>
      <c r="I48" s="47">
        <f t="shared" si="21"/>
        <v>0</v>
      </c>
      <c r="J48" s="42">
        <f t="shared" si="10"/>
        <v>0</v>
      </c>
    </row>
    <row r="49" spans="1:10" ht="4.5" customHeight="1" x14ac:dyDescent="0.15">
      <c r="A49" s="139"/>
      <c r="B49" s="140"/>
      <c r="C49" s="144"/>
      <c r="D49" s="144"/>
      <c r="E49" s="15"/>
      <c r="F49" s="15"/>
      <c r="G49" s="15"/>
      <c r="H49" s="15"/>
      <c r="I49" s="15"/>
      <c r="J49" s="29"/>
    </row>
    <row r="50" spans="1:10" x14ac:dyDescent="0.15">
      <c r="A50" s="25" t="s">
        <v>4</v>
      </c>
      <c r="B50" s="212" t="s">
        <v>118</v>
      </c>
      <c r="C50" s="149"/>
      <c r="D50" s="144"/>
      <c r="E50" s="6">
        <v>0</v>
      </c>
      <c r="F50" s="6">
        <v>0</v>
      </c>
      <c r="G50" s="6">
        <v>0</v>
      </c>
      <c r="H50" s="6">
        <v>0</v>
      </c>
      <c r="I50" s="6">
        <v>0</v>
      </c>
      <c r="J50" s="29">
        <f t="shared" ref="J50:J61" si="22">SUM(E50:I50)</f>
        <v>0</v>
      </c>
    </row>
    <row r="51" spans="1:10" ht="4.5" customHeight="1" x14ac:dyDescent="0.15">
      <c r="A51" s="139"/>
      <c r="B51" s="140"/>
      <c r="C51" s="144"/>
      <c r="D51" s="144"/>
      <c r="E51" s="152"/>
      <c r="F51" s="152"/>
      <c r="G51" s="152"/>
      <c r="H51" s="152"/>
      <c r="I51" s="152"/>
      <c r="J51" s="29"/>
    </row>
    <row r="52" spans="1:10" x14ac:dyDescent="0.15">
      <c r="A52" s="139" t="s">
        <v>5</v>
      </c>
      <c r="B52" s="28" t="s">
        <v>114</v>
      </c>
      <c r="C52" s="149"/>
      <c r="D52" s="144"/>
      <c r="E52" s="2">
        <v>0</v>
      </c>
      <c r="F52" s="2">
        <f t="shared" ref="F52:I53" si="23">ROUND(E52*(1+$J$9),0)</f>
        <v>0</v>
      </c>
      <c r="G52" s="2">
        <f t="shared" si="23"/>
        <v>0</v>
      </c>
      <c r="H52" s="2">
        <f t="shared" si="23"/>
        <v>0</v>
      </c>
      <c r="I52" s="2">
        <f t="shared" si="23"/>
        <v>0</v>
      </c>
      <c r="J52" s="29">
        <f t="shared" si="22"/>
        <v>0</v>
      </c>
    </row>
    <row r="53" spans="1:10" x14ac:dyDescent="0.15">
      <c r="A53" s="139"/>
      <c r="B53" s="28" t="s">
        <v>115</v>
      </c>
      <c r="C53" s="149"/>
      <c r="D53" s="144"/>
      <c r="E53" s="2">
        <v>0</v>
      </c>
      <c r="F53" s="2">
        <f t="shared" si="23"/>
        <v>0</v>
      </c>
      <c r="G53" s="2">
        <f t="shared" si="23"/>
        <v>0</v>
      </c>
      <c r="H53" s="2">
        <f t="shared" si="23"/>
        <v>0</v>
      </c>
      <c r="I53" s="2">
        <f t="shared" si="23"/>
        <v>0</v>
      </c>
      <c r="J53" s="29">
        <f t="shared" si="22"/>
        <v>0</v>
      </c>
    </row>
    <row r="54" spans="1:10" ht="4.5" customHeight="1" x14ac:dyDescent="0.15">
      <c r="A54" s="139"/>
      <c r="B54" s="140"/>
      <c r="C54" s="144"/>
      <c r="D54" s="144"/>
      <c r="E54" s="15"/>
      <c r="F54" s="15"/>
      <c r="G54" s="15"/>
      <c r="H54" s="15"/>
      <c r="I54" s="15"/>
      <c r="J54" s="29"/>
    </row>
    <row r="55" spans="1:10" x14ac:dyDescent="0.15">
      <c r="A55" s="25" t="s">
        <v>38</v>
      </c>
      <c r="B55" s="209" t="s">
        <v>31</v>
      </c>
      <c r="C55" s="144"/>
      <c r="D55" s="144"/>
      <c r="E55" s="4">
        <v>0</v>
      </c>
      <c r="F55" s="4">
        <v>0</v>
      </c>
      <c r="G55" s="4">
        <v>0</v>
      </c>
      <c r="H55" s="4">
        <v>0</v>
      </c>
      <c r="I55" s="4">
        <v>0</v>
      </c>
      <c r="J55" s="29">
        <f t="shared" si="22"/>
        <v>0</v>
      </c>
    </row>
    <row r="56" spans="1:10" ht="4.5" customHeight="1" x14ac:dyDescent="0.15">
      <c r="A56" s="139"/>
      <c r="B56" s="140"/>
      <c r="C56" s="144"/>
      <c r="D56" s="144"/>
      <c r="E56" s="15"/>
      <c r="F56" s="15"/>
      <c r="G56" s="15"/>
      <c r="H56" s="15"/>
      <c r="I56" s="15"/>
      <c r="J56" s="29"/>
    </row>
    <row r="57" spans="1:10" x14ac:dyDescent="0.15">
      <c r="A57" s="139" t="s">
        <v>39</v>
      </c>
      <c r="B57" s="151" t="s">
        <v>106</v>
      </c>
      <c r="C57" s="144"/>
      <c r="D57" s="144"/>
      <c r="E57" s="358"/>
      <c r="F57" s="358"/>
      <c r="G57" s="358"/>
      <c r="H57" s="358"/>
      <c r="I57" s="358"/>
      <c r="J57" s="359"/>
    </row>
    <row r="58" spans="1:10" x14ac:dyDescent="0.15">
      <c r="A58" s="139"/>
      <c r="B58" s="28" t="s">
        <v>13</v>
      </c>
      <c r="C58" s="144"/>
      <c r="D58" s="144"/>
      <c r="E58" s="2">
        <v>0</v>
      </c>
      <c r="F58" s="2">
        <f>ROUND(E58*(1+$J$9),0)</f>
        <v>0</v>
      </c>
      <c r="G58" s="2">
        <f>ROUND(F58*(1+$J$9),0)</f>
        <v>0</v>
      </c>
      <c r="H58" s="2">
        <f>ROUND(G58*(1+$J$9),0)</f>
        <v>0</v>
      </c>
      <c r="I58" s="2">
        <f>ROUND(H58*(1+$J$9),0)</f>
        <v>0</v>
      </c>
      <c r="J58" s="29">
        <f>SUM(E58:I58)</f>
        <v>0</v>
      </c>
    </row>
    <row r="59" spans="1:10" x14ac:dyDescent="0.15">
      <c r="A59" s="139"/>
      <c r="B59" s="28" t="s">
        <v>124</v>
      </c>
      <c r="C59" s="144"/>
      <c r="D59" s="144"/>
      <c r="E59" s="2">
        <v>0</v>
      </c>
      <c r="F59" s="2">
        <f t="shared" ref="F59:I61" si="24">ROUND(E59*(1+$J$9),0)</f>
        <v>0</v>
      </c>
      <c r="G59" s="2">
        <f t="shared" si="24"/>
        <v>0</v>
      </c>
      <c r="H59" s="2">
        <f t="shared" si="24"/>
        <v>0</v>
      </c>
      <c r="I59" s="2">
        <f t="shared" si="24"/>
        <v>0</v>
      </c>
      <c r="J59" s="29">
        <f t="shared" si="22"/>
        <v>0</v>
      </c>
    </row>
    <row r="60" spans="1:10" x14ac:dyDescent="0.15">
      <c r="A60" s="139"/>
      <c r="B60" s="28" t="s">
        <v>123</v>
      </c>
      <c r="C60" s="144"/>
      <c r="D60" s="144"/>
      <c r="E60" s="2">
        <v>0</v>
      </c>
      <c r="F60" s="2">
        <f t="shared" si="24"/>
        <v>0</v>
      </c>
      <c r="G60" s="2">
        <f t="shared" si="24"/>
        <v>0</v>
      </c>
      <c r="H60" s="2">
        <f t="shared" si="24"/>
        <v>0</v>
      </c>
      <c r="I60" s="2">
        <f t="shared" si="24"/>
        <v>0</v>
      </c>
      <c r="J60" s="29">
        <f t="shared" si="22"/>
        <v>0</v>
      </c>
    </row>
    <row r="61" spans="1:10" x14ac:dyDescent="0.15">
      <c r="A61" s="139"/>
      <c r="B61" s="28" t="s">
        <v>102</v>
      </c>
      <c r="C61" s="144"/>
      <c r="D61" s="144"/>
      <c r="E61" s="2">
        <v>0</v>
      </c>
      <c r="F61" s="2">
        <f t="shared" si="24"/>
        <v>0</v>
      </c>
      <c r="G61" s="2">
        <f t="shared" si="24"/>
        <v>0</v>
      </c>
      <c r="H61" s="2">
        <f t="shared" si="24"/>
        <v>0</v>
      </c>
      <c r="I61" s="2">
        <f t="shared" si="24"/>
        <v>0</v>
      </c>
      <c r="J61" s="29">
        <f t="shared" si="22"/>
        <v>0</v>
      </c>
    </row>
    <row r="62" spans="1:10" x14ac:dyDescent="0.15">
      <c r="A62" s="139"/>
      <c r="B62" s="286" t="s">
        <v>126</v>
      </c>
      <c r="C62" s="28"/>
      <c r="D62" s="28"/>
      <c r="E62" s="4">
        <v>0</v>
      </c>
      <c r="F62" s="4">
        <f>E62*(1+$J$9)</f>
        <v>0</v>
      </c>
      <c r="G62" s="4">
        <f t="shared" ref="G62:I62" si="25">F62*(1+$J$9)</f>
        <v>0</v>
      </c>
      <c r="H62" s="4">
        <f t="shared" si="25"/>
        <v>0</v>
      </c>
      <c r="I62" s="4">
        <f t="shared" si="25"/>
        <v>0</v>
      </c>
      <c r="J62" s="29">
        <f>SUM(E62:I62)</f>
        <v>0</v>
      </c>
    </row>
    <row r="63" spans="1:10" x14ac:dyDescent="0.15">
      <c r="A63" s="139"/>
      <c r="B63" s="28" t="s">
        <v>116</v>
      </c>
      <c r="C63" s="207">
        <v>1</v>
      </c>
      <c r="D63" s="28"/>
      <c r="E63" s="153">
        <v>0</v>
      </c>
      <c r="F63" s="2">
        <v>0</v>
      </c>
      <c r="G63" s="2">
        <v>0</v>
      </c>
      <c r="H63" s="2">
        <v>0</v>
      </c>
      <c r="I63" s="2">
        <v>0</v>
      </c>
      <c r="J63" s="29">
        <f t="shared" ref="J63:J66" si="26">SUM(E63:I63)</f>
        <v>0</v>
      </c>
    </row>
    <row r="64" spans="1:10" x14ac:dyDescent="0.15">
      <c r="A64" s="139"/>
      <c r="B64" s="286" t="s">
        <v>104</v>
      </c>
      <c r="C64" s="28"/>
      <c r="D64" s="28"/>
      <c r="E64" s="6">
        <v>0</v>
      </c>
      <c r="F64" s="4">
        <v>0</v>
      </c>
      <c r="G64" s="4">
        <v>0</v>
      </c>
      <c r="H64" s="4">
        <v>0</v>
      </c>
      <c r="I64" s="4">
        <v>0</v>
      </c>
      <c r="J64" s="29">
        <f t="shared" si="26"/>
        <v>0</v>
      </c>
    </row>
    <row r="65" spans="1:10" x14ac:dyDescent="0.15">
      <c r="A65" s="139"/>
      <c r="B65" s="28" t="s">
        <v>117</v>
      </c>
      <c r="C65" s="207">
        <v>2</v>
      </c>
      <c r="D65" s="28"/>
      <c r="E65" s="153">
        <v>0</v>
      </c>
      <c r="F65" s="2">
        <v>0</v>
      </c>
      <c r="G65" s="2">
        <v>0</v>
      </c>
      <c r="H65" s="2">
        <v>0</v>
      </c>
      <c r="I65" s="2">
        <v>0</v>
      </c>
      <c r="J65" s="29">
        <f t="shared" si="26"/>
        <v>0</v>
      </c>
    </row>
    <row r="66" spans="1:10" x14ac:dyDescent="0.15">
      <c r="A66" s="139"/>
      <c r="B66" s="286" t="s">
        <v>104</v>
      </c>
      <c r="C66" s="28"/>
      <c r="D66" s="28"/>
      <c r="E66" s="6">
        <v>0</v>
      </c>
      <c r="F66" s="4">
        <v>0</v>
      </c>
      <c r="G66" s="4">
        <v>0</v>
      </c>
      <c r="H66" s="4">
        <v>0</v>
      </c>
      <c r="I66" s="4">
        <v>0</v>
      </c>
      <c r="J66" s="29">
        <f t="shared" si="26"/>
        <v>0</v>
      </c>
    </row>
    <row r="67" spans="1:10" x14ac:dyDescent="0.15">
      <c r="A67" s="139"/>
      <c r="B67" s="144" t="s">
        <v>6</v>
      </c>
      <c r="C67" s="144"/>
      <c r="D67" s="144"/>
      <c r="E67" s="2"/>
      <c r="F67" s="153"/>
      <c r="G67" s="153"/>
      <c r="H67" s="153"/>
      <c r="I67" s="153"/>
      <c r="J67" s="29"/>
    </row>
    <row r="68" spans="1:10" x14ac:dyDescent="0.15">
      <c r="A68" s="139"/>
      <c r="B68" s="286" t="s">
        <v>103</v>
      </c>
      <c r="C68" s="144"/>
      <c r="D68" s="144"/>
      <c r="E68" s="4">
        <f>ROUND(SUMIF($B29:$B40,$B$33,E29:E40)*$J$3,0)</f>
        <v>0</v>
      </c>
      <c r="F68" s="4">
        <f>ROUND(SUMIF($B29:$B40,$B$33,F29:F40)*$J$3,0)</f>
        <v>0</v>
      </c>
      <c r="G68" s="4">
        <f>ROUND(SUMIF($B29:$B40,$B$33,G29:G40)*$J$3,0)</f>
        <v>0</v>
      </c>
      <c r="H68" s="4">
        <f>ROUND(SUMIF($B29:$B40,$B$33,H29:H40)*$J$3,0)</f>
        <v>0</v>
      </c>
      <c r="I68" s="4">
        <f>ROUND(SUMIF($B29:$B40,$B$33,I29:I40)*$J$3,0)</f>
        <v>0</v>
      </c>
      <c r="J68" s="29">
        <f>SUM(E68:I68)</f>
        <v>0</v>
      </c>
    </row>
    <row r="69" spans="1:10" x14ac:dyDescent="0.15">
      <c r="A69" s="139"/>
      <c r="B69" s="286" t="s">
        <v>122</v>
      </c>
      <c r="C69" s="28"/>
      <c r="D69" s="28"/>
      <c r="E69" s="153">
        <v>0</v>
      </c>
      <c r="F69" s="153">
        <v>0</v>
      </c>
      <c r="G69" s="153">
        <v>0</v>
      </c>
      <c r="H69" s="153">
        <v>0</v>
      </c>
      <c r="I69" s="153">
        <v>0</v>
      </c>
      <c r="J69" s="29">
        <f t="shared" ref="J69:J70" si="27">SUM(E69:I69)</f>
        <v>0</v>
      </c>
    </row>
    <row r="70" spans="1:10" x14ac:dyDescent="0.15">
      <c r="A70" s="139"/>
      <c r="B70" s="286" t="s">
        <v>121</v>
      </c>
      <c r="C70" s="28"/>
      <c r="D70" s="28"/>
      <c r="E70" s="153">
        <v>0</v>
      </c>
      <c r="F70" s="2">
        <f>ROUND(E70*(1+$J$9),0)</f>
        <v>0</v>
      </c>
      <c r="G70" s="2">
        <f t="shared" ref="G70:I70" si="28">ROUND(F70*(1+$J$9),0)</f>
        <v>0</v>
      </c>
      <c r="H70" s="2">
        <f t="shared" si="28"/>
        <v>0</v>
      </c>
      <c r="I70" s="2">
        <f t="shared" si="28"/>
        <v>0</v>
      </c>
      <c r="J70" s="29">
        <f t="shared" si="27"/>
        <v>0</v>
      </c>
    </row>
    <row r="71" spans="1:10" x14ac:dyDescent="0.15">
      <c r="A71" s="139"/>
      <c r="B71" s="286" t="s">
        <v>135</v>
      </c>
      <c r="C71" s="28"/>
      <c r="D71" s="28"/>
      <c r="E71" s="153">
        <v>0</v>
      </c>
      <c r="F71" s="153">
        <v>0</v>
      </c>
      <c r="G71" s="153">
        <v>0</v>
      </c>
      <c r="H71" s="153">
        <v>0</v>
      </c>
      <c r="I71" s="153">
        <v>0</v>
      </c>
      <c r="J71" s="29">
        <f>SUM(E71:I71)</f>
        <v>0</v>
      </c>
    </row>
    <row r="72" spans="1:10" x14ac:dyDescent="0.15">
      <c r="A72" s="139"/>
      <c r="B72" s="286" t="s">
        <v>125</v>
      </c>
      <c r="C72" s="28"/>
      <c r="D72" s="28"/>
      <c r="E72" s="153">
        <v>0</v>
      </c>
      <c r="F72" s="153">
        <v>0</v>
      </c>
      <c r="G72" s="153">
        <v>0</v>
      </c>
      <c r="H72" s="153">
        <v>0</v>
      </c>
      <c r="I72" s="153">
        <v>0</v>
      </c>
      <c r="J72" s="29">
        <f t="shared" ref="J72:J77" si="29">SUM(E72:I72)</f>
        <v>0</v>
      </c>
    </row>
    <row r="73" spans="1:10" x14ac:dyDescent="0.15">
      <c r="A73" s="139"/>
      <c r="B73" s="301" t="s">
        <v>128</v>
      </c>
      <c r="C73" s="28"/>
      <c r="D73" s="28"/>
      <c r="E73" s="153">
        <v>0</v>
      </c>
      <c r="F73" s="153">
        <v>0</v>
      </c>
      <c r="G73" s="153">
        <v>0</v>
      </c>
      <c r="H73" s="153">
        <v>0</v>
      </c>
      <c r="I73" s="153">
        <v>0</v>
      </c>
      <c r="J73" s="29">
        <f t="shared" si="29"/>
        <v>0</v>
      </c>
    </row>
    <row r="74" spans="1:10" x14ac:dyDescent="0.15">
      <c r="A74" s="139"/>
      <c r="B74" s="286" t="s">
        <v>119</v>
      </c>
      <c r="C74" s="28"/>
      <c r="D74" s="28"/>
      <c r="E74" s="153">
        <v>0</v>
      </c>
      <c r="F74" s="153">
        <v>0</v>
      </c>
      <c r="G74" s="153">
        <v>0</v>
      </c>
      <c r="H74" s="153">
        <v>0</v>
      </c>
      <c r="I74" s="153">
        <v>0</v>
      </c>
      <c r="J74" s="29">
        <f t="shared" si="29"/>
        <v>0</v>
      </c>
    </row>
    <row r="75" spans="1:10" x14ac:dyDescent="0.15">
      <c r="A75" s="139"/>
      <c r="B75" s="286" t="s">
        <v>127</v>
      </c>
      <c r="C75" s="28"/>
      <c r="D75" s="28"/>
      <c r="E75" s="153">
        <v>0</v>
      </c>
      <c r="F75" s="153">
        <v>0</v>
      </c>
      <c r="G75" s="153">
        <v>0</v>
      </c>
      <c r="H75" s="153">
        <v>0</v>
      </c>
      <c r="I75" s="153">
        <v>0</v>
      </c>
      <c r="J75" s="29">
        <f t="shared" si="29"/>
        <v>0</v>
      </c>
    </row>
    <row r="76" spans="1:10" x14ac:dyDescent="0.15">
      <c r="A76" s="139"/>
      <c r="B76" s="286" t="s">
        <v>120</v>
      </c>
      <c r="C76" s="28"/>
      <c r="D76" s="28"/>
      <c r="E76" s="153">
        <v>0</v>
      </c>
      <c r="F76" s="153">
        <v>0</v>
      </c>
      <c r="G76" s="153">
        <v>0</v>
      </c>
      <c r="H76" s="153">
        <v>0</v>
      </c>
      <c r="I76" s="153">
        <v>0</v>
      </c>
      <c r="J76" s="29">
        <f t="shared" si="29"/>
        <v>0</v>
      </c>
    </row>
    <row r="77" spans="1:10" x14ac:dyDescent="0.15">
      <c r="A77" s="139"/>
      <c r="B77" s="286" t="s">
        <v>105</v>
      </c>
      <c r="C77" s="28"/>
      <c r="D77" s="28"/>
      <c r="E77" s="153">
        <v>0</v>
      </c>
      <c r="F77" s="153">
        <v>0</v>
      </c>
      <c r="G77" s="153">
        <v>0</v>
      </c>
      <c r="H77" s="153">
        <v>0</v>
      </c>
      <c r="I77" s="153">
        <v>0</v>
      </c>
      <c r="J77" s="29">
        <f t="shared" si="29"/>
        <v>0</v>
      </c>
    </row>
    <row r="78" spans="1:10" x14ac:dyDescent="0.15">
      <c r="A78" s="139"/>
      <c r="B78" s="288" t="s">
        <v>70</v>
      </c>
      <c r="C78" s="45"/>
      <c r="D78" s="45"/>
      <c r="E78" s="287">
        <v>0</v>
      </c>
      <c r="F78" s="316">
        <f t="shared" ref="F78:I78" si="30">ROUND(E78*(1+$J$9),0)</f>
        <v>0</v>
      </c>
      <c r="G78" s="316">
        <f t="shared" si="30"/>
        <v>0</v>
      </c>
      <c r="H78" s="316">
        <f t="shared" si="30"/>
        <v>0</v>
      </c>
      <c r="I78" s="316">
        <f t="shared" si="30"/>
        <v>0</v>
      </c>
      <c r="J78" s="35">
        <f>SUM(E78:I78)</f>
        <v>0</v>
      </c>
    </row>
    <row r="79" spans="1:10" x14ac:dyDescent="0.15">
      <c r="A79" s="139"/>
      <c r="B79" s="360" t="s">
        <v>133</v>
      </c>
      <c r="C79" s="28"/>
      <c r="D79" s="28"/>
      <c r="E79" s="354">
        <f>SUM(E68:E78)</f>
        <v>0</v>
      </c>
      <c r="F79" s="354">
        <f t="shared" ref="F79:I79" si="31">SUM(F68:F78)</f>
        <v>0</v>
      </c>
      <c r="G79" s="354">
        <f t="shared" si="31"/>
        <v>0</v>
      </c>
      <c r="H79" s="354">
        <f t="shared" si="31"/>
        <v>0</v>
      </c>
      <c r="I79" s="354">
        <f t="shared" si="31"/>
        <v>0</v>
      </c>
      <c r="J79" s="42">
        <f t="shared" ref="J79:J86" si="32">SUM(E79:I79)</f>
        <v>0</v>
      </c>
    </row>
    <row r="80" spans="1:10" x14ac:dyDescent="0.15">
      <c r="A80" s="139"/>
      <c r="B80" s="151" t="s">
        <v>14</v>
      </c>
      <c r="C80" s="144"/>
      <c r="D80" s="144"/>
      <c r="E80" s="47">
        <f>SUM(E58:E78)</f>
        <v>0</v>
      </c>
      <c r="F80" s="47">
        <f t="shared" ref="F80:I80" si="33">SUM(F58:F78)</f>
        <v>0</v>
      </c>
      <c r="G80" s="47">
        <f t="shared" si="33"/>
        <v>0</v>
      </c>
      <c r="H80" s="47">
        <f t="shared" si="33"/>
        <v>0</v>
      </c>
      <c r="I80" s="47">
        <f t="shared" si="33"/>
        <v>0</v>
      </c>
      <c r="J80" s="42">
        <f t="shared" si="32"/>
        <v>0</v>
      </c>
    </row>
    <row r="81" spans="1:12" ht="4.5" customHeight="1" x14ac:dyDescent="0.15">
      <c r="A81" s="139"/>
      <c r="B81" s="140"/>
      <c r="C81" s="144"/>
      <c r="D81" s="144"/>
      <c r="E81" s="15"/>
      <c r="F81" s="15"/>
      <c r="G81" s="15"/>
      <c r="H81" s="15"/>
      <c r="I81" s="15"/>
      <c r="J81" s="29"/>
    </row>
    <row r="82" spans="1:12" x14ac:dyDescent="0.15">
      <c r="A82" s="139" t="s">
        <v>7</v>
      </c>
      <c r="B82" s="151" t="s">
        <v>8</v>
      </c>
      <c r="C82" s="149"/>
      <c r="D82" s="144"/>
      <c r="E82" s="48">
        <f>E48+E50+E52+E53+E55+E80</f>
        <v>0</v>
      </c>
      <c r="F82" s="48">
        <f t="shared" ref="F82:I82" si="34">F48+F50+F52+F53+F55+F80</f>
        <v>0</v>
      </c>
      <c r="G82" s="48">
        <f t="shared" si="34"/>
        <v>0</v>
      </c>
      <c r="H82" s="48">
        <f t="shared" si="34"/>
        <v>0</v>
      </c>
      <c r="I82" s="48">
        <f t="shared" si="34"/>
        <v>0</v>
      </c>
      <c r="J82" s="42">
        <f t="shared" si="32"/>
        <v>0</v>
      </c>
      <c r="L82" s="154"/>
    </row>
    <row r="83" spans="1:12" x14ac:dyDescent="0.15">
      <c r="A83" s="139"/>
      <c r="B83" s="155" t="s">
        <v>75</v>
      </c>
      <c r="C83" s="393" t="str">
        <f>IF(OR(J82=0,C3="TBD"),"TBD",J83*$C$3)</f>
        <v>TBD</v>
      </c>
      <c r="D83" s="154"/>
      <c r="E83" s="156">
        <f>IF($D$3="",0,IF($D$3=$AD$4,E82-E50-E55-SUMIF($B$58:$B$78,$B$64,E58:E78)-E68-E62,E82-E68))</f>
        <v>0</v>
      </c>
      <c r="F83" s="156">
        <f>IF($D$3="",0,IF($D$3=$AD$4,F82-F50-F55-SUMIF($B$58:$B$78,$B$64,F58:F78)-F68-F62,F82-F68))</f>
        <v>0</v>
      </c>
      <c r="G83" s="156">
        <f>IF($D$3="",0,IF($D$3=$AD$4,G82-G50-G55-SUMIF($B$58:$B$78,$B$64,G58:G78)-G68-G62,G82-G68))</f>
        <v>0</v>
      </c>
      <c r="H83" s="156">
        <f>IF($D$3="",0,IF($D$3=$AD$4,H82-H50-H55-SUMIF($B$58:$B$78,$B$64,H58:H78)-H68-H62,H82-H68))</f>
        <v>0</v>
      </c>
      <c r="I83" s="156">
        <f>IF($D$3="",0,IF($D$3=$AD$4,I82-I50-I55-SUMIF($B$58:$B$78,$B$64,I58:I78)-I68-I62,I82-I68))</f>
        <v>0</v>
      </c>
      <c r="J83" s="157">
        <f>SUM(E83:I83)</f>
        <v>0</v>
      </c>
    </row>
    <row r="84" spans="1:12" x14ac:dyDescent="0.15">
      <c r="A84" s="139"/>
      <c r="B84" s="155" t="s">
        <v>76</v>
      </c>
      <c r="C84" s="393" t="str">
        <f>IF(OR($J$82=0,$C$4=""),"TBD",IF($C$4=AE4,$J$84*AF4,IF($C$4=AE5,$J$84*AF5,IF($C$4=AE6,$J$84*AF6))))</f>
        <v>TBD</v>
      </c>
      <c r="D84" s="154"/>
      <c r="E84" s="156">
        <f>IF($C$4="",0,$E$82)</f>
        <v>0</v>
      </c>
      <c r="F84" s="156">
        <f>IF($C$4="",0,$F$82)</f>
        <v>0</v>
      </c>
      <c r="G84" s="156">
        <f>IF($C$4="",0,$G$82)</f>
        <v>0</v>
      </c>
      <c r="H84" s="156">
        <f>IF($C$4="",0,$H$82)</f>
        <v>0</v>
      </c>
      <c r="I84" s="156">
        <f>IF($C$4="",0,$I$82)</f>
        <v>0</v>
      </c>
      <c r="J84" s="157">
        <f t="shared" si="32"/>
        <v>0</v>
      </c>
    </row>
    <row r="85" spans="1:12" ht="4.5" customHeight="1" x14ac:dyDescent="0.15">
      <c r="A85" s="139"/>
      <c r="B85" s="140"/>
      <c r="C85" s="154"/>
      <c r="D85" s="154"/>
      <c r="E85" s="51"/>
      <c r="F85" s="51"/>
      <c r="G85" s="51"/>
      <c r="H85" s="51"/>
      <c r="I85" s="51"/>
      <c r="J85" s="52"/>
    </row>
    <row r="86" spans="1:12" x14ac:dyDescent="0.15">
      <c r="A86" s="139" t="s">
        <v>110</v>
      </c>
      <c r="B86" s="151" t="s">
        <v>33</v>
      </c>
      <c r="C86" s="149"/>
      <c r="D86" s="144"/>
      <c r="E86" s="46" t="str">
        <f>IF($C$3="TBD","TBD",IF($C$83&lt;$C$84,E83*$C$3,IF(AND($C$83&gt;$C$84,$C$4=$AE$4),E84*$AF$4,IF(AND($C$83&gt;$C$84,$C$4=$AE$5),E84*$AF$5,E84*$AF$6))))</f>
        <v>TBD</v>
      </c>
      <c r="F86" s="46" t="str">
        <f>IF($C$3="TBD","TBD",IF($C$83&lt;$C$84,F83*$C$3,IF(AND($C$83&gt;$C$84,$C$4=$AE$4),F84*$AF$4,IF(AND($C$83&gt;$C$84,$C$4=$AE$5),F84*$AF$5,F84*$AF$6))))</f>
        <v>TBD</v>
      </c>
      <c r="G86" s="46" t="str">
        <f>IF($C$3="TBD","TBD",IF($C$83&lt;$C$84,G83*$C$3,IF(AND($C$83&gt;$C$84,$C$4=$AE$4),G84*$AF$4,IF(AND($C$83&gt;$C$84,$C$4=$AE$5),G84*$AF$5,G84*$AF$6))))</f>
        <v>TBD</v>
      </c>
      <c r="H86" s="46" t="str">
        <f>IF($C$3="TBD","TBD",IF($C$83&lt;$C$84,H83*$C$3,IF(AND($C$83&gt;$C$84,$C$4=$AE$4),H84*$AF$4,IF(AND($C$83&gt;$C$84,$C$4=$AE$5),H84*$AF$5,H84*$AF$6))))</f>
        <v>TBD</v>
      </c>
      <c r="I86" s="46" t="str">
        <f>IF($C$3="TBD","TBD",IF($C$83&lt;$C$84,I83*$C$3,IF(AND($C$83&gt;$C$84,$C$4=$AE$4),I84*$AF$4,IF(AND($C$83&gt;$C$84,$C$4=$AE$5),I84*$AF$5,I84*$AF$6))))</f>
        <v>TBD</v>
      </c>
      <c r="J86" s="42">
        <f t="shared" si="32"/>
        <v>0</v>
      </c>
    </row>
    <row r="87" spans="1:12" ht="4.5" customHeight="1" x14ac:dyDescent="0.15">
      <c r="A87" s="139"/>
      <c r="B87" s="140"/>
      <c r="C87" s="144"/>
      <c r="D87" s="144"/>
      <c r="E87" s="15"/>
      <c r="F87" s="15"/>
      <c r="G87" s="15"/>
      <c r="H87" s="15"/>
      <c r="I87" s="15"/>
      <c r="J87" s="29"/>
    </row>
    <row r="88" spans="1:12" ht="14" thickBot="1" x14ac:dyDescent="0.2">
      <c r="A88" s="158" t="s">
        <v>111</v>
      </c>
      <c r="B88" s="159" t="s">
        <v>34</v>
      </c>
      <c r="C88" s="160"/>
      <c r="D88" s="160"/>
      <c r="E88" s="56" t="str">
        <f>IF(E86="TBD","TBD",E86+E82)</f>
        <v>TBD</v>
      </c>
      <c r="F88" s="56" t="str">
        <f t="shared" ref="F88:I88" si="35">IF(F86="TBD","TBD",F86+F82)</f>
        <v>TBD</v>
      </c>
      <c r="G88" s="56" t="str">
        <f t="shared" si="35"/>
        <v>TBD</v>
      </c>
      <c r="H88" s="56" t="str">
        <f t="shared" si="35"/>
        <v>TBD</v>
      </c>
      <c r="I88" s="56" t="str">
        <f t="shared" si="35"/>
        <v>TBD</v>
      </c>
      <c r="J88" s="57">
        <f>SUM(E88:I88)</f>
        <v>0</v>
      </c>
    </row>
    <row r="89" spans="1:12" ht="4.5" customHeight="1" thickBot="1" x14ac:dyDescent="0.2">
      <c r="A89" s="134"/>
      <c r="B89" s="135"/>
      <c r="C89" s="134"/>
      <c r="D89" s="134"/>
      <c r="E89" s="134"/>
      <c r="F89" s="134"/>
      <c r="G89" s="134"/>
      <c r="H89" s="134"/>
      <c r="I89" s="134"/>
      <c r="J89" s="134"/>
    </row>
    <row r="90" spans="1:12" ht="12.75" customHeight="1" x14ac:dyDescent="0.15">
      <c r="A90" s="476" t="s">
        <v>62</v>
      </c>
      <c r="B90" s="161" t="s">
        <v>35</v>
      </c>
      <c r="C90" s="162"/>
      <c r="D90" s="161"/>
      <c r="E90" s="163">
        <f>IF(E88="TBD",0,IF(E82=0,0,E86/E82))</f>
        <v>0</v>
      </c>
      <c r="F90" s="163">
        <f t="shared" ref="F90:I90" si="36">IF(F88="TBD",0,IF(F82=0,0,F86/F82))</f>
        <v>0</v>
      </c>
      <c r="G90" s="163">
        <f t="shared" si="36"/>
        <v>0</v>
      </c>
      <c r="H90" s="163">
        <f t="shared" si="36"/>
        <v>0</v>
      </c>
      <c r="I90" s="163">
        <f t="shared" si="36"/>
        <v>0</v>
      </c>
      <c r="J90" s="67">
        <f t="shared" ref="J90" si="37">IF(J88&gt;0,J86/J82,0)</f>
        <v>0</v>
      </c>
    </row>
    <row r="91" spans="1:12" ht="14" thickBot="1" x14ac:dyDescent="0.2">
      <c r="A91" s="477"/>
      <c r="B91" s="164" t="s">
        <v>46</v>
      </c>
      <c r="C91" s="165"/>
      <c r="D91" s="164"/>
      <c r="E91" s="180">
        <f t="shared" ref="E91:J91" si="38">IF($C$3=$J$1,0,ROUND($J$1*(E82-E50-E55-E62-SUMIF($B$58:$B$78,$B$64,E58:E78)-E68),0)-ROUND($J$1*E83,0))</f>
        <v>0</v>
      </c>
      <c r="F91" s="180">
        <f t="shared" si="38"/>
        <v>0</v>
      </c>
      <c r="G91" s="180">
        <f t="shared" si="38"/>
        <v>0</v>
      </c>
      <c r="H91" s="180">
        <f t="shared" si="38"/>
        <v>0</v>
      </c>
      <c r="I91" s="180">
        <f t="shared" si="38"/>
        <v>0</v>
      </c>
      <c r="J91" s="177">
        <f t="shared" si="38"/>
        <v>0</v>
      </c>
    </row>
    <row r="92" spans="1:12" x14ac:dyDescent="0.15">
      <c r="F92" s="136"/>
      <c r="G92" s="136"/>
      <c r="H92" s="136"/>
      <c r="I92" s="136"/>
    </row>
    <row r="93" spans="1:12" x14ac:dyDescent="0.15">
      <c r="F93" s="136"/>
      <c r="G93" s="136"/>
      <c r="H93" s="136"/>
      <c r="I93" s="136"/>
    </row>
    <row r="156" spans="19:19" x14ac:dyDescent="0.15">
      <c r="S156" s="473"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57" spans="19:19" x14ac:dyDescent="0.15">
      <c r="S157" s="474"/>
    </row>
    <row r="158" spans="19:19" x14ac:dyDescent="0.15">
      <c r="S158" s="474"/>
    </row>
    <row r="159" spans="19:19" x14ac:dyDescent="0.15">
      <c r="S159" s="474"/>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9">
    <mergeCell ref="L10:L14"/>
    <mergeCell ref="A90:A91"/>
    <mergeCell ref="S156:S159"/>
    <mergeCell ref="C1:E1"/>
    <mergeCell ref="L1:L9"/>
    <mergeCell ref="C2:E2"/>
    <mergeCell ref="A4:B4"/>
    <mergeCell ref="A5:B5"/>
    <mergeCell ref="A6:E9"/>
  </mergeCells>
  <conditionalFormatting sqref="B83:J83">
    <cfRule type="expression" dxfId="5" priority="3">
      <formula>$D$5="MTDC"</formula>
    </cfRule>
  </conditionalFormatting>
  <conditionalFormatting sqref="B84:J84">
    <cfRule type="expression" dxfId="4" priority="2">
      <formula>$D$5="TDC (TDC+)"</formula>
    </cfRule>
  </conditionalFormatting>
  <conditionalFormatting sqref="L10:L11">
    <cfRule type="expression" dxfId="3" priority="1">
      <formula>ISNUMBER(SEARCH("GUIDANCE",$L$10))</formula>
    </cfRule>
  </conditionalFormatting>
  <dataValidations count="26">
    <dataValidation allowBlank="1" showInputMessage="1" showErrorMessage="1" promptTitle="Internal Program Rate" prompt="May be deemed as prohibited voluntary cost share by NSF." sqref="B62" xr:uid="{00000000-0002-0000-0400-000000000000}"/>
    <dataValidation allowBlank="1" showInputMessage="1" showErrorMessage="1" promptTitle="2 CFR 200.459" prompt="Professional Service Costs" sqref="B60" xr:uid="{00000000-0002-0000-0400-000001000000}"/>
    <dataValidation allowBlank="1" showInputMessage="1" showErrorMessage="1" promptTitle="2 CFR 200.461" prompt="Publication and printing costs" sqref="B59" xr:uid="{00000000-0002-0000-0400-000002000000}"/>
    <dataValidation allowBlank="1" showInputMessage="1" showErrorMessage="1" promptTitle="2 CFR 200.314" prompt="Supplies" sqref="B58" xr:uid="{00000000-0002-0000-0400-000003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55" xr:uid="{00000000-0002-0000-0400-000004000000}"/>
    <dataValidation allowBlank="1" showInputMessage="1" showErrorMessage="1" promptTitle="2 CFR 200.33" prompt="Tangible personal property having a useful life of more than one year and a per-unit acquisition cost which equals or exceeds $5,000." sqref="B50" xr:uid="{00000000-0002-0000-0400-000005000000}"/>
    <dataValidation allowBlank="1" showInputMessage="1" showErrorMessage="1" promptTitle="OBFS 15" prompt="Travel Reimbursement and Per Diem: https://www.obfs.uillinois.edu/bfpp/section-15-travel/travel-reimbursement-and-per-diem" sqref="B52:B53" xr:uid="{00000000-0002-0000-0400-000006000000}"/>
    <dataValidation allowBlank="1" showInputMessage="1" showErrorMessage="1" promptTitle="Minimum Salary" prompt="FY 2020 Campus Budget Guidelines: https://www.obfs.uillinois.edu/budgeting/urbana-champaign-campus/budget-guidelines/fy-2020" sqref="B29" xr:uid="{00000000-0002-0000-0400-000007000000}"/>
    <dataValidation allowBlank="1" showInputMessage="1" showErrorMessage="1" promptTitle="Graduate College-Assistantships" prompt="https://grad.illinois.edu/assistantships" sqref="B33" xr:uid="{00000000-0002-0000-0400-000008000000}"/>
    <dataValidation allowBlank="1" showInputMessage="1" showErrorMessage="1" promptTitle="2 CFR 200.431" prompt="Compensation-fringe benefits" sqref="B47" xr:uid="{00000000-0002-0000-0400-000009000000}"/>
    <dataValidation allowBlank="1" showInputMessage="1" showErrorMessage="1" promptTitle="2 CFR 200.430" prompt="Compensation-personal services" sqref="B11 B28" xr:uid="{00000000-0002-0000-0400-00000A000000}"/>
    <dataValidation allowBlank="1" showInputMessage="1" showErrorMessage="1" promptTitle="2 CFR 200.92" prompt="With MTDC basis, the first $25,000 of each subaward is assessed F&amp;A costs. " sqref="E65 E63" xr:uid="{00000000-0002-0000-0400-00000B000000}"/>
    <dataValidation allowBlank="1" showInputMessage="1" showErrorMessage="1" promptTitle="2 CFR 200.92" prompt="Subaward" sqref="B65 B63" xr:uid="{00000000-0002-0000-0400-00000C000000}"/>
    <dataValidation allowBlank="1" showInputMessage="1" showErrorMessage="1" promptTitle="2 CFR 200.330" prompt="Criteria for subrecipient versus contractor determination" sqref="B64 B66" xr:uid="{00000000-0002-0000-0400-00000D000000}"/>
    <dataValidation allowBlank="1" showInputMessage="1" showErrorMessage="1" promptTitle="Service Activities" prompt="Description: https://www.obfs.uillinois.edu/government-costing/service-Activities/" sqref="B73" xr:uid="{00000000-0002-0000-0400-00000E000000}"/>
    <dataValidation allowBlank="1" showInputMessage="1" showErrorMessage="1" promptTitle="2 CFR 200.330(b)" prompt="Contractor (Vendor) Costs" sqref="B71" xr:uid="{00000000-0002-0000-0400-00000F000000}"/>
    <dataValidation allowBlank="1" showInputMessage="1" showErrorMessage="1" promptTitle="Additional Justification" prompt="Additional Justification is required." sqref="B37" xr:uid="{00000000-0002-0000-0400-000010000000}"/>
    <dataValidation type="list" allowBlank="1" showInputMessage="1" showErrorMessage="1" promptTitle="Do Not Edit" sqref="D3" xr:uid="{00000000-0002-0000-0400-000011000000}">
      <formula1>$AD$4</formula1>
    </dataValidation>
    <dataValidation type="list" allowBlank="1" showErrorMessage="1" promptTitle="Select USDA Cap" prompt="30% TDC+, 22% TDC+, or 15% TDC+ (TDC includes Tuition Remission)" sqref="C4" xr:uid="{00000000-0002-0000-0400-000012000000}">
      <formula1>$AE$6</formula1>
    </dataValidation>
    <dataValidation type="list" allowBlank="1" showInputMessage="1" showErrorMessage="1" promptTitle="Project Location" prompt="Select the Project Location." sqref="C2:E2" xr:uid="{00000000-0002-0000-0400-000013000000}">
      <formula1>$AA$3:$AB$3</formula1>
    </dataValidation>
    <dataValidation allowBlank="1" showInputMessage="1" showErrorMessage="1" promptTitle="Applicable F&amp;A Rate" prompt="This field will dislpayed after inputting Activity Type and Location" sqref="J1" xr:uid="{00000000-0002-0000-0400-000014000000}"/>
    <dataValidation allowBlank="1" showInputMessage="1" showErrorMessage="1" promptTitle="Note" prompt="MTDC or TDC will display based on the value selected in cell I3." sqref="B83:B84" xr:uid="{00000000-0002-0000-0400-000015000000}"/>
    <dataValidation type="list" allowBlank="1" showInputMessage="1" showErrorMessage="1" promptTitle="Project Activity Type" prompt="Select the Project Activity Type." sqref="C1:E1" xr:uid="{00000000-0002-0000-0400-000016000000}">
      <formula1>$Z$4:$Z$9</formula1>
    </dataValidation>
    <dataValidation allowBlank="1" showInputMessage="1" showErrorMessage="1" promptTitle="Do Not Edit" sqref="C3 E3" xr:uid="{00000000-0002-0000-0400-000017000000}"/>
    <dataValidation allowBlank="1" showInputMessage="1" showErrorMessage="1" promptTitle="Notes" prompt="Add notes as necessary." sqref="A4:A5" xr:uid="{00000000-0002-0000-0400-000018000000}"/>
    <dataValidation allowBlank="1" showInputMessage="1" showErrorMessage="1" promptTitle="Error Value" prompt="Select an Activity Type, Location, and F&amp;A Rate to Propose to in order to correct error." sqref="C5" xr:uid="{00000000-0002-0000-0400-000019000000}"/>
  </dataValidations>
  <hyperlinks>
    <hyperlink ref="B73" r:id="rId1" xr:uid="{00000000-0004-0000-0400-000000000000}"/>
    <hyperlink ref="F3" r:id="rId2" xr:uid="{00000000-0004-0000-0400-000001000000}"/>
    <hyperlink ref="F4" r:id="rId3" xr:uid="{00000000-0004-0000-0400-000002000000}"/>
    <hyperlink ref="F5" r:id="rId4" xr:uid="{00000000-0004-0000-0400-000003000000}"/>
    <hyperlink ref="F6" r:id="rId5" xr:uid="{00000000-0004-0000-0400-000004000000}"/>
    <hyperlink ref="F7" r:id="rId6" xr:uid="{00000000-0004-0000-0400-000005000000}"/>
    <hyperlink ref="F1" r:id="rId7" xr:uid="{00000000-0004-0000-0400-000006000000}"/>
    <hyperlink ref="F2" r:id="rId8" xr:uid="{00000000-0004-0000-0400-000007000000}"/>
  </hyperlinks>
  <printOptions horizontalCentered="1"/>
  <pageMargins left="0.7" right="0.7" top="0.75" bottom="0.75" header="0.3" footer="0.3"/>
  <pageSetup scale="78" fitToHeight="0" orientation="portrait" r:id="rId9"/>
  <headerFooter alignWithMargins="0">
    <oddHeader>&amp;L&amp;G&amp;C&amp;"Arial,Bold"&amp;12SPA Budget Template - FY20&amp;RPage &amp;P of &amp;N</oddHeader>
    <oddFooter>&amp;LSPA v.20190802&amp;C&amp;A&amp;RLast Updated: &amp;D</oddFooter>
  </headerFooter>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pageSetUpPr fitToPage="1"/>
  </sheetPr>
  <dimension ref="A1:BA164"/>
  <sheetViews>
    <sheetView showGridLines="0" zoomScaleNormal="100" workbookViewId="0">
      <pane ySplit="9" topLeftCell="A10" activePane="bottomLeft" state="frozen"/>
      <selection activeCell="A5" sqref="A5:E9"/>
      <selection pane="bottomLeft" activeCell="A7" sqref="A7:E9"/>
    </sheetView>
  </sheetViews>
  <sheetFormatPr baseColWidth="10" defaultColWidth="9.1640625" defaultRowHeight="13" x14ac:dyDescent="0.15"/>
  <cols>
    <col min="1" max="1" width="4.83203125" style="21" customWidth="1"/>
    <col min="2" max="2" width="15.6640625" style="22" customWidth="1"/>
    <col min="3" max="3" width="7" style="23" customWidth="1"/>
    <col min="4" max="4" width="7.83203125" style="23" customWidth="1"/>
    <col min="5" max="5" width="13.33203125" style="10" customWidth="1"/>
    <col min="6" max="9" width="13.33203125" style="16" customWidth="1"/>
    <col min="10" max="10" width="13.33203125" style="63" customWidth="1"/>
    <col min="11" max="16" width="13.33203125" style="14" customWidth="1"/>
    <col min="17" max="17" width="61.83203125" style="14" customWidth="1"/>
    <col min="18" max="18" width="12.83203125" style="14" customWidth="1"/>
    <col min="19" max="19" width="5.6640625" style="14" hidden="1" customWidth="1"/>
    <col min="20" max="20" width="2.5" style="14" hidden="1" customWidth="1"/>
    <col min="21" max="21" width="7.83203125" style="14" hidden="1" customWidth="1"/>
    <col min="22" max="22" width="9.1640625" style="14" hidden="1" customWidth="1"/>
    <col min="23" max="16384" width="9.1640625" style="14"/>
  </cols>
  <sheetData>
    <row r="1" spans="1:53" ht="17.25" customHeight="1" x14ac:dyDescent="0.15">
      <c r="A1" s="191" t="s">
        <v>19</v>
      </c>
      <c r="B1" s="192"/>
      <c r="C1" s="449"/>
      <c r="D1" s="449"/>
      <c r="E1" s="449"/>
      <c r="F1" s="291" t="s">
        <v>10</v>
      </c>
      <c r="G1" s="194"/>
      <c r="H1" s="194"/>
      <c r="I1" s="194"/>
      <c r="J1" s="195" t="str">
        <f>IF(AND($C$1=$AB$4,$C$2=$AC$3),$AC$4,IF(AND($C$1=$AB$4,$C$2=$AD$3),$AD$4,IF(AND($C$1=$AB$5,$C$2=$AC$3),$AC$5,IF(AND($C$1=$AB$5,$C$2=$AD$3),$AD$5,IF(AND($C$1=$AB$6,$C$2=$AC$3),$AC$6,IF(AND($C$1=$AB$6,$C$2=$AD$3),AD6,IF($C$1=$AB$7,$AC$7,IF($C$1=$AB$8,$AC$8,IF(AND($C$1=$AB$9,$C$2=$AC$3),$AC$4,IF(AND($C$1=$AB$9,$C$2=$AD$3),$AD$4,"TBD"))))))))))</f>
        <v>TBD</v>
      </c>
      <c r="Q1" s="490" t="s">
        <v>97</v>
      </c>
      <c r="R1" s="491"/>
      <c r="S1" s="491"/>
      <c r="T1" s="491"/>
      <c r="U1" s="491"/>
      <c r="V1" s="492"/>
    </row>
    <row r="2" spans="1:53" ht="17.25" customHeight="1" x14ac:dyDescent="0.15">
      <c r="A2" s="196" t="s">
        <v>18</v>
      </c>
      <c r="B2" s="197"/>
      <c r="C2" s="450"/>
      <c r="D2" s="450"/>
      <c r="E2" s="450"/>
      <c r="F2" s="292" t="s">
        <v>74</v>
      </c>
      <c r="G2" s="197"/>
      <c r="H2" s="197"/>
      <c r="I2" s="197"/>
      <c r="J2" s="199" t="str">
        <f>IF($C$1=$AB$4,"MTDC",IF($C$1=$AB$5,"MTDC",IF($C$1=$AB$6,"MTDC",IF($C$1=$AB$9,"MTDC",IF($C$1=$AB$7,"TDC",IF($C$1=$AB$8,"TDC","MTDC"))))))</f>
        <v>MTDC</v>
      </c>
      <c r="Q2" s="493"/>
      <c r="R2" s="494"/>
      <c r="S2" s="494"/>
      <c r="T2" s="494"/>
      <c r="U2" s="494"/>
      <c r="V2" s="495"/>
    </row>
    <row r="3" spans="1:53" ht="17.25" customHeight="1" x14ac:dyDescent="0.15">
      <c r="A3" s="196" t="s">
        <v>37</v>
      </c>
      <c r="B3" s="197"/>
      <c r="C3" s="450" t="str">
        <f>J2</f>
        <v>MTDC</v>
      </c>
      <c r="D3" s="450"/>
      <c r="E3" s="450"/>
      <c r="F3" s="292" t="s">
        <v>11</v>
      </c>
      <c r="G3" s="200"/>
      <c r="H3" s="200"/>
      <c r="I3" s="200"/>
      <c r="J3" s="199">
        <v>0.64</v>
      </c>
      <c r="Q3" s="493"/>
      <c r="R3" s="494"/>
      <c r="S3" s="494"/>
      <c r="T3" s="494"/>
      <c r="U3" s="494"/>
      <c r="V3" s="495"/>
      <c r="AB3" s="17"/>
      <c r="AC3" s="14" t="s">
        <v>15</v>
      </c>
      <c r="AD3" s="14" t="s">
        <v>16</v>
      </c>
      <c r="AF3" s="18" t="s">
        <v>27</v>
      </c>
      <c r="AG3" s="18" t="s">
        <v>55</v>
      </c>
    </row>
    <row r="4" spans="1:53" ht="17.25" customHeight="1" x14ac:dyDescent="0.15">
      <c r="A4" s="196" t="s">
        <v>67</v>
      </c>
      <c r="B4" s="197"/>
      <c r="C4" s="450" t="str">
        <f>$J$1</f>
        <v>TBD</v>
      </c>
      <c r="D4" s="450"/>
      <c r="E4" s="450"/>
      <c r="F4" s="292" t="s">
        <v>12</v>
      </c>
      <c r="G4" s="200"/>
      <c r="H4" s="200"/>
      <c r="I4" s="200"/>
      <c r="J4" s="199">
        <v>0.36930000000000002</v>
      </c>
      <c r="Q4" s="493"/>
      <c r="R4" s="494"/>
      <c r="S4" s="494"/>
      <c r="T4" s="494"/>
      <c r="U4" s="494"/>
      <c r="V4" s="495"/>
      <c r="AB4" s="14" t="s">
        <v>68</v>
      </c>
      <c r="AC4" s="19">
        <v>0.58599999999999997</v>
      </c>
      <c r="AD4" s="19">
        <v>0.26</v>
      </c>
      <c r="AF4" s="20" t="s">
        <v>28</v>
      </c>
      <c r="AG4" s="20" t="s">
        <v>60</v>
      </c>
    </row>
    <row r="5" spans="1:53" ht="17.25" customHeight="1" x14ac:dyDescent="0.15">
      <c r="A5" s="196" t="s">
        <v>66</v>
      </c>
      <c r="B5" s="239"/>
      <c r="C5" s="508" t="str">
        <f>$C$4</f>
        <v>TBD</v>
      </c>
      <c r="D5" s="509"/>
      <c r="E5" s="509"/>
      <c r="F5" s="292" t="s">
        <v>47</v>
      </c>
      <c r="G5" s="200"/>
      <c r="H5" s="200"/>
      <c r="I5" s="200"/>
      <c r="J5" s="199">
        <v>8.3400000000000002E-2</v>
      </c>
      <c r="Q5" s="493"/>
      <c r="R5" s="494"/>
      <c r="S5" s="494"/>
      <c r="T5" s="494"/>
      <c r="U5" s="494"/>
      <c r="V5" s="495"/>
      <c r="AB5" s="14" t="s">
        <v>69</v>
      </c>
      <c r="AC5" s="19">
        <v>0.45800000000000002</v>
      </c>
      <c r="AD5" s="19">
        <v>0.26</v>
      </c>
      <c r="AF5" s="20" t="s">
        <v>29</v>
      </c>
      <c r="AG5" s="20" t="s">
        <v>61</v>
      </c>
    </row>
    <row r="6" spans="1:53" ht="17.25" customHeight="1" thickBot="1" x14ac:dyDescent="0.2">
      <c r="A6" s="240" t="s">
        <v>63</v>
      </c>
      <c r="B6" s="241"/>
      <c r="C6" s="489" t="s">
        <v>61</v>
      </c>
      <c r="D6" s="489"/>
      <c r="E6" s="489"/>
      <c r="F6" s="292" t="s">
        <v>51</v>
      </c>
      <c r="G6" s="200"/>
      <c r="H6" s="200"/>
      <c r="I6" s="200"/>
      <c r="J6" s="201">
        <v>1E-3</v>
      </c>
      <c r="Q6" s="493"/>
      <c r="R6" s="494"/>
      <c r="S6" s="494"/>
      <c r="T6" s="494"/>
      <c r="U6" s="494"/>
      <c r="V6" s="495"/>
      <c r="AB6" s="14" t="s">
        <v>17</v>
      </c>
      <c r="AC6" s="19">
        <v>0.31900000000000001</v>
      </c>
      <c r="AD6" s="19">
        <v>0.23599999999999999</v>
      </c>
      <c r="AF6" s="20" t="s">
        <v>70</v>
      </c>
    </row>
    <row r="7" spans="1:53" ht="17.25" customHeight="1" x14ac:dyDescent="0.15">
      <c r="A7" s="451" t="s">
        <v>129</v>
      </c>
      <c r="B7" s="452"/>
      <c r="C7" s="452"/>
      <c r="D7" s="452"/>
      <c r="E7" s="453"/>
      <c r="F7" s="292" t="s">
        <v>48</v>
      </c>
      <c r="G7" s="200"/>
      <c r="H7" s="200"/>
      <c r="I7" s="200"/>
      <c r="J7" s="199">
        <v>7.7499999999999999E-2</v>
      </c>
      <c r="Q7" s="493"/>
      <c r="R7" s="494"/>
      <c r="S7" s="494"/>
      <c r="T7" s="494"/>
      <c r="U7" s="494"/>
      <c r="V7" s="495"/>
      <c r="AB7" s="185" t="s">
        <v>71</v>
      </c>
      <c r="AC7" s="19">
        <v>0</v>
      </c>
      <c r="AD7" s="19">
        <v>0</v>
      </c>
    </row>
    <row r="8" spans="1:53" ht="17.25" customHeight="1" x14ac:dyDescent="0.15">
      <c r="A8" s="454"/>
      <c r="B8" s="455"/>
      <c r="C8" s="455"/>
      <c r="D8" s="455"/>
      <c r="E8" s="456"/>
      <c r="F8" s="293" t="s">
        <v>40</v>
      </c>
      <c r="G8" s="200"/>
      <c r="H8" s="200"/>
      <c r="I8" s="200"/>
      <c r="J8" s="199">
        <v>0.03</v>
      </c>
      <c r="Q8" s="493"/>
      <c r="R8" s="494"/>
      <c r="S8" s="494"/>
      <c r="T8" s="494"/>
      <c r="U8" s="494"/>
      <c r="V8" s="495"/>
      <c r="AB8" s="185" t="s">
        <v>72</v>
      </c>
      <c r="AC8" s="19">
        <v>0.26</v>
      </c>
      <c r="AD8" s="19"/>
    </row>
    <row r="9" spans="1:53" ht="17.25" customHeight="1" thickBot="1" x14ac:dyDescent="0.2">
      <c r="A9" s="457"/>
      <c r="B9" s="458"/>
      <c r="C9" s="458"/>
      <c r="D9" s="458"/>
      <c r="E9" s="459"/>
      <c r="F9" s="340" t="s">
        <v>41</v>
      </c>
      <c r="G9" s="202"/>
      <c r="H9" s="203"/>
      <c r="I9" s="204"/>
      <c r="J9" s="205">
        <v>0.04</v>
      </c>
      <c r="Q9" s="496"/>
      <c r="R9" s="497"/>
      <c r="S9" s="497"/>
      <c r="T9" s="497"/>
      <c r="U9" s="497"/>
      <c r="V9" s="498"/>
      <c r="AB9" s="185" t="s">
        <v>73</v>
      </c>
    </row>
    <row r="10" spans="1:53" s="24" customFormat="1" ht="15" customHeight="1" x14ac:dyDescent="0.3">
      <c r="A10" s="25"/>
      <c r="B10" s="9"/>
      <c r="C10" s="89"/>
      <c r="D10" s="89"/>
      <c r="E10" s="507" t="s">
        <v>83</v>
      </c>
      <c r="F10" s="507"/>
      <c r="G10" s="510" t="s">
        <v>84</v>
      </c>
      <c r="H10" s="510"/>
      <c r="I10" s="510" t="s">
        <v>85</v>
      </c>
      <c r="J10" s="510"/>
      <c r="K10" s="501" t="s">
        <v>86</v>
      </c>
      <c r="L10" s="501"/>
      <c r="M10" s="501" t="s">
        <v>87</v>
      </c>
      <c r="N10" s="501"/>
      <c r="O10" s="499" t="s">
        <v>0</v>
      </c>
      <c r="P10" s="500"/>
      <c r="Q10" s="502" t="str">
        <f ca="1">IF(ISNUMBER(SEARCH("Period 5",M10)),INDIRECT("AA156"),"")</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c r="R10" s="503"/>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row>
    <row r="11" spans="1:53" s="24" customFormat="1" ht="12.75" customHeight="1" x14ac:dyDescent="0.15">
      <c r="A11" s="25"/>
      <c r="B11" s="9"/>
      <c r="C11" s="89"/>
      <c r="D11" s="89"/>
      <c r="E11" s="170" t="s">
        <v>49</v>
      </c>
      <c r="F11" s="98" t="s">
        <v>50</v>
      </c>
      <c r="G11" s="170" t="s">
        <v>49</v>
      </c>
      <c r="H11" s="98" t="s">
        <v>50</v>
      </c>
      <c r="I11" s="170" t="s">
        <v>49</v>
      </c>
      <c r="J11" s="98" t="s">
        <v>50</v>
      </c>
      <c r="K11" s="170" t="s">
        <v>49</v>
      </c>
      <c r="L11" s="98" t="s">
        <v>50</v>
      </c>
      <c r="M11" s="170" t="s">
        <v>49</v>
      </c>
      <c r="N11" s="98" t="s">
        <v>50</v>
      </c>
      <c r="O11" s="97" t="s">
        <v>49</v>
      </c>
      <c r="P11" s="110" t="s">
        <v>50</v>
      </c>
      <c r="Q11" s="504"/>
      <c r="R11" s="44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row>
    <row r="12" spans="1:53" s="24" customFormat="1" ht="12.75" customHeight="1" x14ac:dyDescent="0.15">
      <c r="A12" s="25" t="s">
        <v>1</v>
      </c>
      <c r="B12" s="209" t="s">
        <v>107</v>
      </c>
      <c r="C12" s="89"/>
      <c r="D12" s="89"/>
      <c r="E12" s="324"/>
      <c r="F12" s="325"/>
      <c r="G12" s="324"/>
      <c r="H12" s="325"/>
      <c r="I12" s="324"/>
      <c r="J12" s="325"/>
      <c r="K12" s="324"/>
      <c r="L12" s="325"/>
      <c r="M12" s="324"/>
      <c r="N12" s="325"/>
      <c r="O12" s="326"/>
      <c r="P12" s="327"/>
      <c r="Q12" s="504"/>
      <c r="R12" s="44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row>
    <row r="13" spans="1:53" ht="12.75" customHeight="1" x14ac:dyDescent="0.15">
      <c r="A13" s="14"/>
      <c r="B13" s="187" t="s">
        <v>82</v>
      </c>
      <c r="C13" s="27" t="s">
        <v>21</v>
      </c>
      <c r="D13" s="28"/>
      <c r="E13" s="1">
        <v>0</v>
      </c>
      <c r="F13" s="99">
        <v>0</v>
      </c>
      <c r="G13" s="2">
        <f t="shared" ref="G13:N13" si="0">ROUND(E13*(1+$J$8), 0)</f>
        <v>0</v>
      </c>
      <c r="H13" s="100">
        <f t="shared" si="0"/>
        <v>0</v>
      </c>
      <c r="I13" s="2">
        <f t="shared" si="0"/>
        <v>0</v>
      </c>
      <c r="J13" s="100">
        <f t="shared" si="0"/>
        <v>0</v>
      </c>
      <c r="K13" s="2">
        <f t="shared" si="0"/>
        <v>0</v>
      </c>
      <c r="L13" s="100">
        <f t="shared" si="0"/>
        <v>0</v>
      </c>
      <c r="M13" s="2">
        <f t="shared" si="0"/>
        <v>0</v>
      </c>
      <c r="N13" s="100">
        <f t="shared" si="0"/>
        <v>0</v>
      </c>
      <c r="O13" s="91">
        <f t="shared" ref="O13:O28" si="1">SUMIF($E$11:$N$11,$O$11,E13:N13)</f>
        <v>0</v>
      </c>
      <c r="P13" s="111">
        <f t="shared" ref="P13:P28" si="2">SUMIF($E$11:$N$11,$P$11,E13:N13)</f>
        <v>0</v>
      </c>
      <c r="Q13" s="504"/>
      <c r="R13" s="444"/>
    </row>
    <row r="14" spans="1:53" ht="12.75" customHeight="1" x14ac:dyDescent="0.15">
      <c r="A14" s="25"/>
      <c r="B14" s="341"/>
      <c r="C14" s="188" t="s">
        <v>22</v>
      </c>
      <c r="D14" s="189">
        <f>$J$4</f>
        <v>0.36930000000000002</v>
      </c>
      <c r="E14" s="224">
        <f t="shared" ref="E14:N14" si="3">E13*$D14</f>
        <v>0</v>
      </c>
      <c r="F14" s="237">
        <f t="shared" si="3"/>
        <v>0</v>
      </c>
      <c r="G14" s="224">
        <f t="shared" si="3"/>
        <v>0</v>
      </c>
      <c r="H14" s="237">
        <f t="shared" si="3"/>
        <v>0</v>
      </c>
      <c r="I14" s="224">
        <f t="shared" si="3"/>
        <v>0</v>
      </c>
      <c r="J14" s="237">
        <f t="shared" si="3"/>
        <v>0</v>
      </c>
      <c r="K14" s="224">
        <f t="shared" si="3"/>
        <v>0</v>
      </c>
      <c r="L14" s="237">
        <f t="shared" si="3"/>
        <v>0</v>
      </c>
      <c r="M14" s="224">
        <f t="shared" si="3"/>
        <v>0</v>
      </c>
      <c r="N14" s="237">
        <f t="shared" si="3"/>
        <v>0</v>
      </c>
      <c r="O14" s="236">
        <f t="shared" si="1"/>
        <v>0</v>
      </c>
      <c r="P14" s="238">
        <f t="shared" si="2"/>
        <v>0</v>
      </c>
      <c r="Q14" s="504"/>
      <c r="R14" s="444"/>
    </row>
    <row r="15" spans="1:53" ht="12.75" customHeight="1" x14ac:dyDescent="0.15">
      <c r="A15" s="25"/>
      <c r="B15" s="187" t="s">
        <v>78</v>
      </c>
      <c r="C15" s="27" t="s">
        <v>21</v>
      </c>
      <c r="D15" s="28"/>
      <c r="E15" s="2">
        <v>0</v>
      </c>
      <c r="F15" s="100">
        <v>0</v>
      </c>
      <c r="G15" s="2">
        <f t="shared" ref="G15:N15" si="4">ROUND(E15*(1+$J$8), 0)</f>
        <v>0</v>
      </c>
      <c r="H15" s="100">
        <f t="shared" si="4"/>
        <v>0</v>
      </c>
      <c r="I15" s="2">
        <f t="shared" si="4"/>
        <v>0</v>
      </c>
      <c r="J15" s="100">
        <f t="shared" si="4"/>
        <v>0</v>
      </c>
      <c r="K15" s="2">
        <f t="shared" si="4"/>
        <v>0</v>
      </c>
      <c r="L15" s="100">
        <f t="shared" si="4"/>
        <v>0</v>
      </c>
      <c r="M15" s="2">
        <f t="shared" si="4"/>
        <v>0</v>
      </c>
      <c r="N15" s="100">
        <f t="shared" si="4"/>
        <v>0</v>
      </c>
      <c r="O15" s="91">
        <f t="shared" si="1"/>
        <v>0</v>
      </c>
      <c r="P15" s="111">
        <f t="shared" si="2"/>
        <v>0</v>
      </c>
      <c r="Q15" s="504"/>
      <c r="R15" s="444"/>
    </row>
    <row r="16" spans="1:53" ht="12.75" customHeight="1" x14ac:dyDescent="0.15">
      <c r="A16" s="25"/>
      <c r="B16" s="341"/>
      <c r="C16" s="188" t="s">
        <v>22</v>
      </c>
      <c r="D16" s="189">
        <f>$J$4</f>
        <v>0.36930000000000002</v>
      </c>
      <c r="E16" s="224">
        <f t="shared" ref="E16:N16" si="5">E15*$D16</f>
        <v>0</v>
      </c>
      <c r="F16" s="237">
        <f t="shared" si="5"/>
        <v>0</v>
      </c>
      <c r="G16" s="224">
        <f t="shared" si="5"/>
        <v>0</v>
      </c>
      <c r="H16" s="237">
        <f t="shared" si="5"/>
        <v>0</v>
      </c>
      <c r="I16" s="224">
        <f t="shared" si="5"/>
        <v>0</v>
      </c>
      <c r="J16" s="237">
        <f t="shared" si="5"/>
        <v>0</v>
      </c>
      <c r="K16" s="224">
        <f t="shared" si="5"/>
        <v>0</v>
      </c>
      <c r="L16" s="237">
        <f t="shared" si="5"/>
        <v>0</v>
      </c>
      <c r="M16" s="224">
        <f t="shared" si="5"/>
        <v>0</v>
      </c>
      <c r="N16" s="237">
        <f t="shared" si="5"/>
        <v>0</v>
      </c>
      <c r="O16" s="236">
        <f t="shared" si="1"/>
        <v>0</v>
      </c>
      <c r="P16" s="238">
        <f t="shared" si="2"/>
        <v>0</v>
      </c>
      <c r="Q16" s="280"/>
      <c r="R16" s="281"/>
    </row>
    <row r="17" spans="1:53" ht="12.75" customHeight="1" x14ac:dyDescent="0.15">
      <c r="A17" s="25"/>
      <c r="B17" s="187" t="s">
        <v>79</v>
      </c>
      <c r="C17" s="27" t="s">
        <v>21</v>
      </c>
      <c r="D17" s="28"/>
      <c r="E17" s="2">
        <v>0</v>
      </c>
      <c r="F17" s="100">
        <v>0</v>
      </c>
      <c r="G17" s="2">
        <f t="shared" ref="G17:N17" si="6">ROUND(E17*(1+$J$8), 0)</f>
        <v>0</v>
      </c>
      <c r="H17" s="100">
        <f t="shared" si="6"/>
        <v>0</v>
      </c>
      <c r="I17" s="2">
        <f t="shared" si="6"/>
        <v>0</v>
      </c>
      <c r="J17" s="100">
        <f t="shared" si="6"/>
        <v>0</v>
      </c>
      <c r="K17" s="2">
        <f t="shared" si="6"/>
        <v>0</v>
      </c>
      <c r="L17" s="100">
        <f t="shared" si="6"/>
        <v>0</v>
      </c>
      <c r="M17" s="2">
        <f t="shared" si="6"/>
        <v>0</v>
      </c>
      <c r="N17" s="100">
        <f t="shared" si="6"/>
        <v>0</v>
      </c>
      <c r="O17" s="91">
        <f t="shared" si="1"/>
        <v>0</v>
      </c>
      <c r="P17" s="111">
        <f t="shared" si="2"/>
        <v>0</v>
      </c>
      <c r="Q17" s="278"/>
      <c r="R17" s="279"/>
    </row>
    <row r="18" spans="1:53" ht="12.75" customHeight="1" x14ac:dyDescent="0.15">
      <c r="A18" s="25"/>
      <c r="B18" s="341"/>
      <c r="C18" s="188" t="s">
        <v>22</v>
      </c>
      <c r="D18" s="189">
        <f>$J$4</f>
        <v>0.36930000000000002</v>
      </c>
      <c r="E18" s="224">
        <f t="shared" ref="E18:N18" si="7">E17*$D18</f>
        <v>0</v>
      </c>
      <c r="F18" s="237">
        <f t="shared" si="7"/>
        <v>0</v>
      </c>
      <c r="G18" s="224">
        <f t="shared" si="7"/>
        <v>0</v>
      </c>
      <c r="H18" s="237">
        <f t="shared" si="7"/>
        <v>0</v>
      </c>
      <c r="I18" s="224">
        <f t="shared" si="7"/>
        <v>0</v>
      </c>
      <c r="J18" s="237">
        <f t="shared" si="7"/>
        <v>0</v>
      </c>
      <c r="K18" s="224">
        <f t="shared" si="7"/>
        <v>0</v>
      </c>
      <c r="L18" s="237">
        <f t="shared" si="7"/>
        <v>0</v>
      </c>
      <c r="M18" s="224">
        <f t="shared" si="7"/>
        <v>0</v>
      </c>
      <c r="N18" s="237">
        <f t="shared" si="7"/>
        <v>0</v>
      </c>
      <c r="O18" s="236">
        <f t="shared" si="1"/>
        <v>0</v>
      </c>
      <c r="P18" s="238">
        <f t="shared" si="2"/>
        <v>0</v>
      </c>
      <c r="Q18" s="278"/>
      <c r="R18" s="279"/>
    </row>
    <row r="19" spans="1:53" ht="12.75" customHeight="1" x14ac:dyDescent="0.15">
      <c r="A19" s="25"/>
      <c r="B19" s="187" t="s">
        <v>80</v>
      </c>
      <c r="C19" s="27" t="s">
        <v>21</v>
      </c>
      <c r="D19" s="28"/>
      <c r="E19" s="2">
        <v>0</v>
      </c>
      <c r="F19" s="100">
        <v>0</v>
      </c>
      <c r="G19" s="2">
        <f t="shared" ref="G19:N19" si="8">ROUND(E19*(1+$J$8), 0)</f>
        <v>0</v>
      </c>
      <c r="H19" s="100">
        <f t="shared" si="8"/>
        <v>0</v>
      </c>
      <c r="I19" s="2">
        <f t="shared" si="8"/>
        <v>0</v>
      </c>
      <c r="J19" s="100">
        <f t="shared" si="8"/>
        <v>0</v>
      </c>
      <c r="K19" s="2">
        <f t="shared" si="8"/>
        <v>0</v>
      </c>
      <c r="L19" s="100">
        <f t="shared" si="8"/>
        <v>0</v>
      </c>
      <c r="M19" s="2">
        <f t="shared" si="8"/>
        <v>0</v>
      </c>
      <c r="N19" s="100">
        <f t="shared" si="8"/>
        <v>0</v>
      </c>
      <c r="O19" s="91">
        <f t="shared" si="1"/>
        <v>0</v>
      </c>
      <c r="P19" s="111">
        <f t="shared" si="2"/>
        <v>0</v>
      </c>
      <c r="Q19" s="278"/>
      <c r="R19" s="279"/>
    </row>
    <row r="20" spans="1:53" ht="12.75" customHeight="1" x14ac:dyDescent="0.15">
      <c r="A20" s="25"/>
      <c r="B20" s="341"/>
      <c r="C20" s="188" t="s">
        <v>22</v>
      </c>
      <c r="D20" s="189">
        <f>$J$4</f>
        <v>0.36930000000000002</v>
      </c>
      <c r="E20" s="224">
        <f t="shared" ref="E20:N20" si="9">E19*$D20</f>
        <v>0</v>
      </c>
      <c r="F20" s="237">
        <f t="shared" si="9"/>
        <v>0</v>
      </c>
      <c r="G20" s="224">
        <f t="shared" si="9"/>
        <v>0</v>
      </c>
      <c r="H20" s="237">
        <f t="shared" si="9"/>
        <v>0</v>
      </c>
      <c r="I20" s="224">
        <f t="shared" si="9"/>
        <v>0</v>
      </c>
      <c r="J20" s="237">
        <f t="shared" si="9"/>
        <v>0</v>
      </c>
      <c r="K20" s="224">
        <f t="shared" si="9"/>
        <v>0</v>
      </c>
      <c r="L20" s="237">
        <f t="shared" si="9"/>
        <v>0</v>
      </c>
      <c r="M20" s="224">
        <f t="shared" si="9"/>
        <v>0</v>
      </c>
      <c r="N20" s="237">
        <f t="shared" si="9"/>
        <v>0</v>
      </c>
      <c r="O20" s="236">
        <f t="shared" si="1"/>
        <v>0</v>
      </c>
      <c r="P20" s="238">
        <f t="shared" si="2"/>
        <v>0</v>
      </c>
    </row>
    <row r="21" spans="1:53" ht="12.75" customHeight="1" x14ac:dyDescent="0.15">
      <c r="A21" s="25"/>
      <c r="B21" s="187" t="s">
        <v>81</v>
      </c>
      <c r="C21" s="27" t="s">
        <v>21</v>
      </c>
      <c r="D21" s="28"/>
      <c r="E21" s="2">
        <v>0</v>
      </c>
      <c r="F21" s="100">
        <v>0</v>
      </c>
      <c r="G21" s="2">
        <f t="shared" ref="G21:N21" si="10">ROUND(E21*(1+$J$8), 0)</f>
        <v>0</v>
      </c>
      <c r="H21" s="100">
        <f t="shared" si="10"/>
        <v>0</v>
      </c>
      <c r="I21" s="2">
        <f t="shared" si="10"/>
        <v>0</v>
      </c>
      <c r="J21" s="100">
        <f t="shared" si="10"/>
        <v>0</v>
      </c>
      <c r="K21" s="2">
        <f t="shared" si="10"/>
        <v>0</v>
      </c>
      <c r="L21" s="100">
        <f t="shared" si="10"/>
        <v>0</v>
      </c>
      <c r="M21" s="2">
        <f t="shared" si="10"/>
        <v>0</v>
      </c>
      <c r="N21" s="100">
        <f t="shared" si="10"/>
        <v>0</v>
      </c>
      <c r="O21" s="91">
        <f t="shared" si="1"/>
        <v>0</v>
      </c>
      <c r="P21" s="111">
        <f t="shared" si="2"/>
        <v>0</v>
      </c>
      <c r="R21" s="267"/>
    </row>
    <row r="22" spans="1:53" ht="12.75" customHeight="1" x14ac:dyDescent="0.15">
      <c r="A22" s="25"/>
      <c r="B22" s="341"/>
      <c r="C22" s="188" t="s">
        <v>22</v>
      </c>
      <c r="D22" s="189">
        <f>$J$4</f>
        <v>0.36930000000000002</v>
      </c>
      <c r="E22" s="224">
        <f t="shared" ref="E22:N22" si="11">E21*$D22</f>
        <v>0</v>
      </c>
      <c r="F22" s="237">
        <f t="shared" si="11"/>
        <v>0</v>
      </c>
      <c r="G22" s="224">
        <f t="shared" si="11"/>
        <v>0</v>
      </c>
      <c r="H22" s="237">
        <f t="shared" si="11"/>
        <v>0</v>
      </c>
      <c r="I22" s="224">
        <f t="shared" si="11"/>
        <v>0</v>
      </c>
      <c r="J22" s="237">
        <f t="shared" si="11"/>
        <v>0</v>
      </c>
      <c r="K22" s="224">
        <f t="shared" si="11"/>
        <v>0</v>
      </c>
      <c r="L22" s="237">
        <f t="shared" si="11"/>
        <v>0</v>
      </c>
      <c r="M22" s="224">
        <f t="shared" si="11"/>
        <v>0</v>
      </c>
      <c r="N22" s="237">
        <f t="shared" si="11"/>
        <v>0</v>
      </c>
      <c r="O22" s="236">
        <f t="shared" si="1"/>
        <v>0</v>
      </c>
      <c r="P22" s="238">
        <f t="shared" si="2"/>
        <v>0</v>
      </c>
      <c r="R22" s="267"/>
    </row>
    <row r="23" spans="1:53" ht="12.75" customHeight="1" x14ac:dyDescent="0.15">
      <c r="A23" s="25"/>
      <c r="B23" s="26" t="s">
        <v>23</v>
      </c>
      <c r="C23" s="27" t="s">
        <v>21</v>
      </c>
      <c r="D23" s="28"/>
      <c r="E23" s="2">
        <v>0</v>
      </c>
      <c r="F23" s="100">
        <v>0</v>
      </c>
      <c r="G23" s="2">
        <f t="shared" ref="G23:N23" si="12">ROUND(E23*(1+$J$8), 0)</f>
        <v>0</v>
      </c>
      <c r="H23" s="100">
        <f t="shared" si="12"/>
        <v>0</v>
      </c>
      <c r="I23" s="2">
        <f t="shared" si="12"/>
        <v>0</v>
      </c>
      <c r="J23" s="100">
        <f t="shared" si="12"/>
        <v>0</v>
      </c>
      <c r="K23" s="2">
        <f t="shared" si="12"/>
        <v>0</v>
      </c>
      <c r="L23" s="100">
        <f t="shared" si="12"/>
        <v>0</v>
      </c>
      <c r="M23" s="2">
        <f t="shared" si="12"/>
        <v>0</v>
      </c>
      <c r="N23" s="100">
        <f t="shared" si="12"/>
        <v>0</v>
      </c>
      <c r="O23" s="91">
        <f t="shared" si="1"/>
        <v>0</v>
      </c>
      <c r="P23" s="111">
        <f t="shared" si="2"/>
        <v>0</v>
      </c>
      <c r="R23" s="267"/>
      <c r="T23" s="172"/>
    </row>
    <row r="24" spans="1:53" ht="12.75" customHeight="1" x14ac:dyDescent="0.15">
      <c r="A24" s="25"/>
      <c r="B24" s="341"/>
      <c r="C24" s="188" t="s">
        <v>22</v>
      </c>
      <c r="D24" s="189">
        <f>$J$4</f>
        <v>0.36930000000000002</v>
      </c>
      <c r="E24" s="224">
        <f t="shared" ref="E24:N24" si="13">E23*$D24</f>
        <v>0</v>
      </c>
      <c r="F24" s="237">
        <f t="shared" si="13"/>
        <v>0</v>
      </c>
      <c r="G24" s="224">
        <f t="shared" si="13"/>
        <v>0</v>
      </c>
      <c r="H24" s="237">
        <f t="shared" si="13"/>
        <v>0</v>
      </c>
      <c r="I24" s="224">
        <f t="shared" si="13"/>
        <v>0</v>
      </c>
      <c r="J24" s="237">
        <f t="shared" si="13"/>
        <v>0</v>
      </c>
      <c r="K24" s="224">
        <f t="shared" si="13"/>
        <v>0</v>
      </c>
      <c r="L24" s="237">
        <f t="shared" si="13"/>
        <v>0</v>
      </c>
      <c r="M24" s="224">
        <f t="shared" si="13"/>
        <v>0</v>
      </c>
      <c r="N24" s="237">
        <f t="shared" si="13"/>
        <v>0</v>
      </c>
      <c r="O24" s="236">
        <f t="shared" si="1"/>
        <v>0</v>
      </c>
      <c r="P24" s="238">
        <f t="shared" si="2"/>
        <v>0</v>
      </c>
      <c r="R24" s="267"/>
    </row>
    <row r="25" spans="1:53" s="335" customFormat="1" ht="4.5" customHeight="1" x14ac:dyDescent="0.15">
      <c r="A25" s="332"/>
      <c r="B25" s="388"/>
      <c r="C25" s="190"/>
      <c r="D25" s="389"/>
      <c r="E25" s="390"/>
      <c r="F25" s="390"/>
      <c r="G25" s="390"/>
      <c r="H25" s="390"/>
      <c r="I25" s="390"/>
      <c r="J25" s="390"/>
      <c r="K25" s="390"/>
      <c r="L25" s="390"/>
      <c r="M25" s="390"/>
      <c r="N25" s="390"/>
      <c r="O25" s="391"/>
      <c r="P25" s="392"/>
      <c r="R25" s="267"/>
    </row>
    <row r="26" spans="1:53" ht="11.25" customHeight="1" x14ac:dyDescent="0.15">
      <c r="A26" s="25"/>
      <c r="B26" s="290" t="s">
        <v>112</v>
      </c>
      <c r="C26" s="37" t="s">
        <v>21</v>
      </c>
      <c r="D26" s="7"/>
      <c r="E26" s="15">
        <f t="shared" ref="E26:N27" si="14">SUMIF($C$13:$C$25,$C26,E$13:E$25)</f>
        <v>0</v>
      </c>
      <c r="F26" s="101">
        <f t="shared" si="14"/>
        <v>0</v>
      </c>
      <c r="G26" s="15">
        <f t="shared" si="14"/>
        <v>0</v>
      </c>
      <c r="H26" s="101">
        <f t="shared" si="14"/>
        <v>0</v>
      </c>
      <c r="I26" s="15">
        <f t="shared" si="14"/>
        <v>0</v>
      </c>
      <c r="J26" s="101">
        <f t="shared" si="14"/>
        <v>0</v>
      </c>
      <c r="K26" s="15">
        <f t="shared" si="14"/>
        <v>0</v>
      </c>
      <c r="L26" s="101">
        <f t="shared" si="14"/>
        <v>0</v>
      </c>
      <c r="M26" s="15">
        <f t="shared" si="14"/>
        <v>0</v>
      </c>
      <c r="N26" s="101">
        <f t="shared" si="14"/>
        <v>0</v>
      </c>
      <c r="O26" s="91">
        <f t="shared" si="1"/>
        <v>0</v>
      </c>
      <c r="P26" s="111">
        <f t="shared" si="2"/>
        <v>0</v>
      </c>
      <c r="R26" s="267"/>
    </row>
    <row r="27" spans="1:53" s="23" customFormat="1" ht="11.25" customHeight="1" x14ac:dyDescent="0.15">
      <c r="A27" s="32"/>
      <c r="B27" s="11"/>
      <c r="C27" s="88" t="s">
        <v>22</v>
      </c>
      <c r="D27" s="315"/>
      <c r="E27" s="363">
        <f t="shared" si="14"/>
        <v>0</v>
      </c>
      <c r="F27" s="413">
        <f t="shared" si="14"/>
        <v>0</v>
      </c>
      <c r="G27" s="363">
        <f t="shared" si="14"/>
        <v>0</v>
      </c>
      <c r="H27" s="413">
        <f t="shared" si="14"/>
        <v>0</v>
      </c>
      <c r="I27" s="363">
        <f t="shared" si="14"/>
        <v>0</v>
      </c>
      <c r="J27" s="413">
        <f t="shared" si="14"/>
        <v>0</v>
      </c>
      <c r="K27" s="363">
        <f t="shared" si="14"/>
        <v>0</v>
      </c>
      <c r="L27" s="413">
        <f t="shared" si="14"/>
        <v>0</v>
      </c>
      <c r="M27" s="363">
        <f t="shared" si="14"/>
        <v>0</v>
      </c>
      <c r="N27" s="413">
        <f t="shared" si="14"/>
        <v>0</v>
      </c>
      <c r="O27" s="370">
        <f t="shared" si="1"/>
        <v>0</v>
      </c>
      <c r="P27" s="414">
        <f t="shared" si="2"/>
        <v>0</v>
      </c>
      <c r="Q27" s="14"/>
      <c r="R27" s="267"/>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row>
    <row r="28" spans="1:53" s="23" customFormat="1" ht="12.75" customHeight="1" x14ac:dyDescent="0.15">
      <c r="A28" s="32"/>
      <c r="B28" s="11"/>
      <c r="C28" s="37" t="s">
        <v>0</v>
      </c>
      <c r="D28" s="38"/>
      <c r="E28" s="39">
        <f>SUM(E26:E27)</f>
        <v>0</v>
      </c>
      <c r="F28" s="102">
        <f>SUM(F26:F27)</f>
        <v>0</v>
      </c>
      <c r="G28" s="39">
        <f t="shared" ref="G28" si="15">SUM(G26:G27)</f>
        <v>0</v>
      </c>
      <c r="H28" s="102">
        <f t="shared" ref="H28" si="16">SUM(H26:H27)</f>
        <v>0</v>
      </c>
      <c r="I28" s="39">
        <f t="shared" ref="I28:N28" si="17">SUM(I26:I27)</f>
        <v>0</v>
      </c>
      <c r="J28" s="102">
        <f t="shared" si="17"/>
        <v>0</v>
      </c>
      <c r="K28" s="39">
        <f t="shared" si="17"/>
        <v>0</v>
      </c>
      <c r="L28" s="102">
        <f t="shared" si="17"/>
        <v>0</v>
      </c>
      <c r="M28" s="39">
        <f t="shared" si="17"/>
        <v>0</v>
      </c>
      <c r="N28" s="102">
        <f t="shared" si="17"/>
        <v>0</v>
      </c>
      <c r="O28" s="94">
        <f t="shared" si="1"/>
        <v>0</v>
      </c>
      <c r="P28" s="113">
        <f t="shared" si="2"/>
        <v>0</v>
      </c>
      <c r="Q28" s="14"/>
      <c r="R28" s="267"/>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row>
    <row r="29" spans="1:53" ht="12.75" customHeight="1" x14ac:dyDescent="0.15">
      <c r="A29" s="25" t="s">
        <v>2</v>
      </c>
      <c r="B29" s="209" t="s">
        <v>108</v>
      </c>
      <c r="C29" s="41"/>
      <c r="D29" s="41"/>
      <c r="E29" s="30"/>
      <c r="F29" s="30"/>
      <c r="G29" s="30"/>
      <c r="H29" s="30"/>
      <c r="I29" s="30"/>
      <c r="J29" s="30"/>
      <c r="K29" s="30"/>
      <c r="L29" s="30"/>
      <c r="M29" s="30"/>
      <c r="N29" s="30"/>
      <c r="O29" s="322"/>
      <c r="P29" s="323"/>
      <c r="R29" s="267"/>
    </row>
    <row r="30" spans="1:53" ht="12.75" customHeight="1" x14ac:dyDescent="0.15">
      <c r="A30" s="25"/>
      <c r="B30" s="187" t="s">
        <v>132</v>
      </c>
      <c r="C30" s="27" t="s">
        <v>21</v>
      </c>
      <c r="D30" s="28"/>
      <c r="E30" s="2">
        <v>0</v>
      </c>
      <c r="F30" s="100">
        <v>0</v>
      </c>
      <c r="G30" s="2">
        <f t="shared" ref="G30:N30" si="18">ROUND(E30*(1+$J$8), 0)</f>
        <v>0</v>
      </c>
      <c r="H30" s="100">
        <f t="shared" si="18"/>
        <v>0</v>
      </c>
      <c r="I30" s="2">
        <f t="shared" si="18"/>
        <v>0</v>
      </c>
      <c r="J30" s="100">
        <f t="shared" si="18"/>
        <v>0</v>
      </c>
      <c r="K30" s="2">
        <f t="shared" si="18"/>
        <v>0</v>
      </c>
      <c r="L30" s="100">
        <f t="shared" si="18"/>
        <v>0</v>
      </c>
      <c r="M30" s="2">
        <f t="shared" si="18"/>
        <v>0</v>
      </c>
      <c r="N30" s="100">
        <f t="shared" si="18"/>
        <v>0</v>
      </c>
      <c r="O30" s="91">
        <f t="shared" ref="O30:O45" si="19">SUMIF($E$11:$N$11,$O$11,E30:N30)</f>
        <v>0</v>
      </c>
      <c r="P30" s="111">
        <f t="shared" ref="P30:P45" si="20">SUMIF($E$11:$N$11,$P$11,E30:N30)</f>
        <v>0</v>
      </c>
      <c r="R30" s="267"/>
    </row>
    <row r="31" spans="1:53" ht="12.75" customHeight="1" x14ac:dyDescent="0.15">
      <c r="A31" s="25"/>
      <c r="B31" s="341"/>
      <c r="C31" s="188" t="s">
        <v>22</v>
      </c>
      <c r="D31" s="189">
        <f>$J$4</f>
        <v>0.36930000000000002</v>
      </c>
      <c r="E31" s="224">
        <f t="shared" ref="E31:N31" si="21">E30*$D31</f>
        <v>0</v>
      </c>
      <c r="F31" s="237">
        <f t="shared" si="21"/>
        <v>0</v>
      </c>
      <c r="G31" s="224">
        <f t="shared" si="21"/>
        <v>0</v>
      </c>
      <c r="H31" s="237">
        <f t="shared" si="21"/>
        <v>0</v>
      </c>
      <c r="I31" s="224">
        <f t="shared" si="21"/>
        <v>0</v>
      </c>
      <c r="J31" s="237">
        <f t="shared" si="21"/>
        <v>0</v>
      </c>
      <c r="K31" s="224">
        <f t="shared" si="21"/>
        <v>0</v>
      </c>
      <c r="L31" s="237">
        <f t="shared" si="21"/>
        <v>0</v>
      </c>
      <c r="M31" s="224">
        <f t="shared" si="21"/>
        <v>0</v>
      </c>
      <c r="N31" s="237">
        <f t="shared" si="21"/>
        <v>0</v>
      </c>
      <c r="O31" s="236">
        <f t="shared" si="19"/>
        <v>0</v>
      </c>
      <c r="P31" s="238">
        <f t="shared" si="20"/>
        <v>0</v>
      </c>
      <c r="R31" s="267"/>
    </row>
    <row r="32" spans="1:53" x14ac:dyDescent="0.15">
      <c r="A32" s="25"/>
      <c r="B32" s="26" t="s">
        <v>24</v>
      </c>
      <c r="C32" s="27" t="s">
        <v>21</v>
      </c>
      <c r="D32" s="28"/>
      <c r="E32" s="2">
        <v>0</v>
      </c>
      <c r="F32" s="100">
        <v>0</v>
      </c>
      <c r="G32" s="2">
        <f t="shared" ref="G32:N32" si="22">ROUND(E32*(1+$J$8), 0)</f>
        <v>0</v>
      </c>
      <c r="H32" s="100">
        <f t="shared" si="22"/>
        <v>0</v>
      </c>
      <c r="I32" s="2">
        <f t="shared" si="22"/>
        <v>0</v>
      </c>
      <c r="J32" s="100">
        <f t="shared" si="22"/>
        <v>0</v>
      </c>
      <c r="K32" s="2">
        <f t="shared" si="22"/>
        <v>0</v>
      </c>
      <c r="L32" s="100">
        <f t="shared" si="22"/>
        <v>0</v>
      </c>
      <c r="M32" s="2">
        <f t="shared" si="22"/>
        <v>0</v>
      </c>
      <c r="N32" s="100">
        <f t="shared" si="22"/>
        <v>0</v>
      </c>
      <c r="O32" s="91">
        <f t="shared" si="19"/>
        <v>0</v>
      </c>
      <c r="P32" s="111">
        <f t="shared" si="20"/>
        <v>0</v>
      </c>
    </row>
    <row r="33" spans="1:16" x14ac:dyDescent="0.15">
      <c r="A33" s="25"/>
      <c r="B33" s="341"/>
      <c r="C33" s="188" t="s">
        <v>22</v>
      </c>
      <c r="D33" s="189">
        <f>$J$4</f>
        <v>0.36930000000000002</v>
      </c>
      <c r="E33" s="224">
        <f t="shared" ref="E33:N33" si="23">E32*$D33</f>
        <v>0</v>
      </c>
      <c r="F33" s="237">
        <f t="shared" si="23"/>
        <v>0</v>
      </c>
      <c r="G33" s="224">
        <f t="shared" si="23"/>
        <v>0</v>
      </c>
      <c r="H33" s="237">
        <f t="shared" si="23"/>
        <v>0</v>
      </c>
      <c r="I33" s="224">
        <f t="shared" si="23"/>
        <v>0</v>
      </c>
      <c r="J33" s="237">
        <f t="shared" si="23"/>
        <v>0</v>
      </c>
      <c r="K33" s="224">
        <f t="shared" si="23"/>
        <v>0</v>
      </c>
      <c r="L33" s="237">
        <f t="shared" si="23"/>
        <v>0</v>
      </c>
      <c r="M33" s="224">
        <f t="shared" si="23"/>
        <v>0</v>
      </c>
      <c r="N33" s="237">
        <f t="shared" si="23"/>
        <v>0</v>
      </c>
      <c r="O33" s="236">
        <f t="shared" si="19"/>
        <v>0</v>
      </c>
      <c r="P33" s="238">
        <f t="shared" si="20"/>
        <v>0</v>
      </c>
    </row>
    <row r="34" spans="1:16" x14ac:dyDescent="0.15">
      <c r="A34" s="25"/>
      <c r="B34" s="187" t="s">
        <v>130</v>
      </c>
      <c r="C34" s="27" t="s">
        <v>21</v>
      </c>
      <c r="D34" s="28"/>
      <c r="E34" s="2">
        <v>0</v>
      </c>
      <c r="F34" s="100">
        <v>0</v>
      </c>
      <c r="G34" s="2">
        <f t="shared" ref="G34:N34" si="24">ROUND(E34*(1+$J$8), 0)</f>
        <v>0</v>
      </c>
      <c r="H34" s="100">
        <f t="shared" si="24"/>
        <v>0</v>
      </c>
      <c r="I34" s="2">
        <f t="shared" si="24"/>
        <v>0</v>
      </c>
      <c r="J34" s="100">
        <f t="shared" si="24"/>
        <v>0</v>
      </c>
      <c r="K34" s="2">
        <f t="shared" si="24"/>
        <v>0</v>
      </c>
      <c r="L34" s="100">
        <f t="shared" si="24"/>
        <v>0</v>
      </c>
      <c r="M34" s="2">
        <f t="shared" si="24"/>
        <v>0</v>
      </c>
      <c r="N34" s="100">
        <f t="shared" si="24"/>
        <v>0</v>
      </c>
      <c r="O34" s="91">
        <f t="shared" si="19"/>
        <v>0</v>
      </c>
      <c r="P34" s="111">
        <f t="shared" si="20"/>
        <v>0</v>
      </c>
    </row>
    <row r="35" spans="1:16" x14ac:dyDescent="0.15">
      <c r="A35" s="25"/>
      <c r="B35" s="341"/>
      <c r="C35" s="188" t="s">
        <v>22</v>
      </c>
      <c r="D35" s="189">
        <f>$J$5</f>
        <v>8.3400000000000002E-2</v>
      </c>
      <c r="E35" s="224">
        <f t="shared" ref="E35:N35" si="25">E34*$D35</f>
        <v>0</v>
      </c>
      <c r="F35" s="237">
        <f t="shared" si="25"/>
        <v>0</v>
      </c>
      <c r="G35" s="224">
        <f t="shared" si="25"/>
        <v>0</v>
      </c>
      <c r="H35" s="237">
        <f t="shared" si="25"/>
        <v>0</v>
      </c>
      <c r="I35" s="224">
        <f t="shared" si="25"/>
        <v>0</v>
      </c>
      <c r="J35" s="237">
        <f t="shared" si="25"/>
        <v>0</v>
      </c>
      <c r="K35" s="224">
        <f t="shared" si="25"/>
        <v>0</v>
      </c>
      <c r="L35" s="237">
        <f t="shared" si="25"/>
        <v>0</v>
      </c>
      <c r="M35" s="224">
        <f t="shared" si="25"/>
        <v>0</v>
      </c>
      <c r="N35" s="237">
        <f t="shared" si="25"/>
        <v>0</v>
      </c>
      <c r="O35" s="236">
        <f t="shared" si="19"/>
        <v>0</v>
      </c>
      <c r="P35" s="238">
        <f t="shared" si="20"/>
        <v>0</v>
      </c>
    </row>
    <row r="36" spans="1:16" x14ac:dyDescent="0.15">
      <c r="A36" s="25"/>
      <c r="B36" s="26" t="s">
        <v>25</v>
      </c>
      <c r="C36" s="27" t="s">
        <v>21</v>
      </c>
      <c r="D36" s="28"/>
      <c r="E36" s="2">
        <v>0</v>
      </c>
      <c r="F36" s="100">
        <v>0</v>
      </c>
      <c r="G36" s="2">
        <f t="shared" ref="G36:N36" si="26">ROUND(E36*(1+$J$8), 0)</f>
        <v>0</v>
      </c>
      <c r="H36" s="100">
        <f t="shared" si="26"/>
        <v>0</v>
      </c>
      <c r="I36" s="2">
        <f t="shared" si="26"/>
        <v>0</v>
      </c>
      <c r="J36" s="100">
        <f t="shared" si="26"/>
        <v>0</v>
      </c>
      <c r="K36" s="2">
        <f t="shared" si="26"/>
        <v>0</v>
      </c>
      <c r="L36" s="100">
        <f t="shared" si="26"/>
        <v>0</v>
      </c>
      <c r="M36" s="2">
        <f t="shared" si="26"/>
        <v>0</v>
      </c>
      <c r="N36" s="100">
        <f t="shared" si="26"/>
        <v>0</v>
      </c>
      <c r="O36" s="91">
        <f t="shared" si="19"/>
        <v>0</v>
      </c>
      <c r="P36" s="111">
        <f t="shared" si="20"/>
        <v>0</v>
      </c>
    </row>
    <row r="37" spans="1:16" x14ac:dyDescent="0.15">
      <c r="A37" s="25"/>
      <c r="B37" s="341"/>
      <c r="C37" s="188" t="s">
        <v>22</v>
      </c>
      <c r="D37" s="189">
        <f>$J$6</f>
        <v>1E-3</v>
      </c>
      <c r="E37" s="224">
        <f t="shared" ref="E37:N37" si="27">E36*$D37</f>
        <v>0</v>
      </c>
      <c r="F37" s="237">
        <f t="shared" si="27"/>
        <v>0</v>
      </c>
      <c r="G37" s="224">
        <f t="shared" si="27"/>
        <v>0</v>
      </c>
      <c r="H37" s="237">
        <f t="shared" si="27"/>
        <v>0</v>
      </c>
      <c r="I37" s="224">
        <f t="shared" si="27"/>
        <v>0</v>
      </c>
      <c r="J37" s="237">
        <f t="shared" si="27"/>
        <v>0</v>
      </c>
      <c r="K37" s="224">
        <f t="shared" si="27"/>
        <v>0</v>
      </c>
      <c r="L37" s="237">
        <f t="shared" si="27"/>
        <v>0</v>
      </c>
      <c r="M37" s="224">
        <f t="shared" si="27"/>
        <v>0</v>
      </c>
      <c r="N37" s="237">
        <f t="shared" si="27"/>
        <v>0</v>
      </c>
      <c r="O37" s="236">
        <f t="shared" si="19"/>
        <v>0</v>
      </c>
      <c r="P37" s="238">
        <f t="shared" si="20"/>
        <v>0</v>
      </c>
    </row>
    <row r="38" spans="1:16" x14ac:dyDescent="0.15">
      <c r="A38" s="25"/>
      <c r="B38" s="187" t="s">
        <v>77</v>
      </c>
      <c r="C38" s="27" t="s">
        <v>21</v>
      </c>
      <c r="D38" s="28"/>
      <c r="E38" s="2">
        <v>0</v>
      </c>
      <c r="F38" s="100">
        <v>0</v>
      </c>
      <c r="G38" s="2">
        <f t="shared" ref="G38:N38" si="28">ROUND(E38*(1+$J$8), 0)</f>
        <v>0</v>
      </c>
      <c r="H38" s="100">
        <f t="shared" si="28"/>
        <v>0</v>
      </c>
      <c r="I38" s="2">
        <f t="shared" si="28"/>
        <v>0</v>
      </c>
      <c r="J38" s="100">
        <f t="shared" si="28"/>
        <v>0</v>
      </c>
      <c r="K38" s="2">
        <f t="shared" si="28"/>
        <v>0</v>
      </c>
      <c r="L38" s="100">
        <f t="shared" si="28"/>
        <v>0</v>
      </c>
      <c r="M38" s="2">
        <f t="shared" si="28"/>
        <v>0</v>
      </c>
      <c r="N38" s="100">
        <f t="shared" si="28"/>
        <v>0</v>
      </c>
      <c r="O38" s="91">
        <f t="shared" si="19"/>
        <v>0</v>
      </c>
      <c r="P38" s="111">
        <f t="shared" si="20"/>
        <v>0</v>
      </c>
    </row>
    <row r="39" spans="1:16" x14ac:dyDescent="0.15">
      <c r="A39" s="25"/>
      <c r="B39" s="341"/>
      <c r="C39" s="188" t="s">
        <v>22</v>
      </c>
      <c r="D39" s="189">
        <f>$J$4</f>
        <v>0.36930000000000002</v>
      </c>
      <c r="E39" s="224">
        <f t="shared" ref="E39:N39" si="29">E38*$D39</f>
        <v>0</v>
      </c>
      <c r="F39" s="237">
        <f t="shared" si="29"/>
        <v>0</v>
      </c>
      <c r="G39" s="224">
        <f t="shared" si="29"/>
        <v>0</v>
      </c>
      <c r="H39" s="237">
        <f t="shared" si="29"/>
        <v>0</v>
      </c>
      <c r="I39" s="224">
        <f t="shared" si="29"/>
        <v>0</v>
      </c>
      <c r="J39" s="237">
        <f t="shared" si="29"/>
        <v>0</v>
      </c>
      <c r="K39" s="224">
        <f t="shared" si="29"/>
        <v>0</v>
      </c>
      <c r="L39" s="237">
        <f t="shared" si="29"/>
        <v>0</v>
      </c>
      <c r="M39" s="224">
        <f t="shared" si="29"/>
        <v>0</v>
      </c>
      <c r="N39" s="237">
        <f t="shared" si="29"/>
        <v>0</v>
      </c>
      <c r="O39" s="236">
        <f t="shared" si="19"/>
        <v>0</v>
      </c>
      <c r="P39" s="238">
        <f t="shared" si="20"/>
        <v>0</v>
      </c>
    </row>
    <row r="40" spans="1:16" x14ac:dyDescent="0.15">
      <c r="A40" s="25"/>
      <c r="B40" s="26" t="s">
        <v>26</v>
      </c>
      <c r="C40" s="27" t="s">
        <v>21</v>
      </c>
      <c r="D40" s="28"/>
      <c r="E40" s="2">
        <v>0</v>
      </c>
      <c r="F40" s="100">
        <v>0</v>
      </c>
      <c r="G40" s="2">
        <f t="shared" ref="G40:N40" si="30">ROUND(E40*(1+$J$8), 0)</f>
        <v>0</v>
      </c>
      <c r="H40" s="100">
        <f t="shared" si="30"/>
        <v>0</v>
      </c>
      <c r="I40" s="2">
        <f t="shared" si="30"/>
        <v>0</v>
      </c>
      <c r="J40" s="100">
        <f t="shared" si="30"/>
        <v>0</v>
      </c>
      <c r="K40" s="2">
        <f t="shared" si="30"/>
        <v>0</v>
      </c>
      <c r="L40" s="100">
        <f t="shared" si="30"/>
        <v>0</v>
      </c>
      <c r="M40" s="2">
        <f t="shared" si="30"/>
        <v>0</v>
      </c>
      <c r="N40" s="100">
        <f t="shared" si="30"/>
        <v>0</v>
      </c>
      <c r="O40" s="91">
        <f t="shared" si="19"/>
        <v>0</v>
      </c>
      <c r="P40" s="111">
        <f t="shared" si="20"/>
        <v>0</v>
      </c>
    </row>
    <row r="41" spans="1:16" x14ac:dyDescent="0.15">
      <c r="A41" s="25"/>
      <c r="B41" s="341"/>
      <c r="C41" s="188" t="s">
        <v>22</v>
      </c>
      <c r="D41" s="189">
        <f>$J$7</f>
        <v>7.7499999999999999E-2</v>
      </c>
      <c r="E41" s="224">
        <f t="shared" ref="E41:N41" si="31">E40*$D41</f>
        <v>0</v>
      </c>
      <c r="F41" s="237">
        <f t="shared" si="31"/>
        <v>0</v>
      </c>
      <c r="G41" s="224">
        <f t="shared" si="31"/>
        <v>0</v>
      </c>
      <c r="H41" s="237">
        <f t="shared" si="31"/>
        <v>0</v>
      </c>
      <c r="I41" s="224">
        <f t="shared" si="31"/>
        <v>0</v>
      </c>
      <c r="J41" s="237">
        <f t="shared" si="31"/>
        <v>0</v>
      </c>
      <c r="K41" s="224">
        <f t="shared" si="31"/>
        <v>0</v>
      </c>
      <c r="L41" s="237">
        <f t="shared" si="31"/>
        <v>0</v>
      </c>
      <c r="M41" s="224">
        <f t="shared" si="31"/>
        <v>0</v>
      </c>
      <c r="N41" s="237">
        <f t="shared" si="31"/>
        <v>0</v>
      </c>
      <c r="O41" s="236">
        <f t="shared" si="19"/>
        <v>0</v>
      </c>
      <c r="P41" s="238">
        <f t="shared" si="20"/>
        <v>0</v>
      </c>
    </row>
    <row r="42" spans="1:16" s="335" customFormat="1" ht="4.5" customHeight="1" x14ac:dyDescent="0.15">
      <c r="A42" s="332"/>
      <c r="B42" s="388"/>
      <c r="C42" s="190"/>
      <c r="D42" s="389"/>
      <c r="E42" s="390"/>
      <c r="F42" s="390"/>
      <c r="G42" s="390"/>
      <c r="H42" s="390"/>
      <c r="I42" s="390"/>
      <c r="J42" s="390"/>
      <c r="K42" s="390"/>
      <c r="L42" s="390"/>
      <c r="M42" s="390"/>
      <c r="N42" s="390"/>
      <c r="O42" s="391"/>
      <c r="P42" s="392"/>
    </row>
    <row r="43" spans="1:16" x14ac:dyDescent="0.15">
      <c r="A43" s="25"/>
      <c r="B43" s="290" t="s">
        <v>112</v>
      </c>
      <c r="C43" s="37" t="s">
        <v>21</v>
      </c>
      <c r="D43" s="7"/>
      <c r="E43" s="15">
        <f t="shared" ref="E43:N44" si="32">SUMIF($C$30:$C$42,$C43,E$30:E$42)</f>
        <v>0</v>
      </c>
      <c r="F43" s="101">
        <f t="shared" si="32"/>
        <v>0</v>
      </c>
      <c r="G43" s="15">
        <f t="shared" si="32"/>
        <v>0</v>
      </c>
      <c r="H43" s="101">
        <f t="shared" si="32"/>
        <v>0</v>
      </c>
      <c r="I43" s="15">
        <f t="shared" si="32"/>
        <v>0</v>
      </c>
      <c r="J43" s="101">
        <f t="shared" si="32"/>
        <v>0</v>
      </c>
      <c r="K43" s="15">
        <f t="shared" si="32"/>
        <v>0</v>
      </c>
      <c r="L43" s="101">
        <f t="shared" si="32"/>
        <v>0</v>
      </c>
      <c r="M43" s="15">
        <f t="shared" si="32"/>
        <v>0</v>
      </c>
      <c r="N43" s="101">
        <f t="shared" si="32"/>
        <v>0</v>
      </c>
      <c r="O43" s="91">
        <f t="shared" si="19"/>
        <v>0</v>
      </c>
      <c r="P43" s="111">
        <f t="shared" si="20"/>
        <v>0</v>
      </c>
    </row>
    <row r="44" spans="1:16" x14ac:dyDescent="0.15">
      <c r="A44" s="25"/>
      <c r="B44" s="26"/>
      <c r="C44" s="88" t="s">
        <v>22</v>
      </c>
      <c r="D44" s="314"/>
      <c r="E44" s="363">
        <f t="shared" si="32"/>
        <v>0</v>
      </c>
      <c r="F44" s="413">
        <f t="shared" si="32"/>
        <v>0</v>
      </c>
      <c r="G44" s="363">
        <f t="shared" si="32"/>
        <v>0</v>
      </c>
      <c r="H44" s="413">
        <f t="shared" si="32"/>
        <v>0</v>
      </c>
      <c r="I44" s="363">
        <f t="shared" si="32"/>
        <v>0</v>
      </c>
      <c r="J44" s="413">
        <f t="shared" si="32"/>
        <v>0</v>
      </c>
      <c r="K44" s="363">
        <f t="shared" si="32"/>
        <v>0</v>
      </c>
      <c r="L44" s="413">
        <f t="shared" si="32"/>
        <v>0</v>
      </c>
      <c r="M44" s="363">
        <f t="shared" si="32"/>
        <v>0</v>
      </c>
      <c r="N44" s="413">
        <f t="shared" si="32"/>
        <v>0</v>
      </c>
      <c r="O44" s="370">
        <f t="shared" si="19"/>
        <v>0</v>
      </c>
      <c r="P44" s="414">
        <f t="shared" si="20"/>
        <v>0</v>
      </c>
    </row>
    <row r="45" spans="1:16" x14ac:dyDescent="0.15">
      <c r="A45" s="25"/>
      <c r="B45" s="9"/>
      <c r="C45" s="37" t="s">
        <v>0</v>
      </c>
      <c r="D45" s="31"/>
      <c r="E45" s="39">
        <f>SUM(E43:E44)</f>
        <v>0</v>
      </c>
      <c r="F45" s="102">
        <f>SUM(F43:F44)</f>
        <v>0</v>
      </c>
      <c r="G45" s="39">
        <f t="shared" ref="G45" si="33">SUM(G43:G44)</f>
        <v>0</v>
      </c>
      <c r="H45" s="102">
        <f t="shared" ref="H45" si="34">SUM(H43:H44)</f>
        <v>0</v>
      </c>
      <c r="I45" s="39">
        <f t="shared" ref="I45:N45" si="35">SUM(I43:I44)</f>
        <v>0</v>
      </c>
      <c r="J45" s="102">
        <f t="shared" si="35"/>
        <v>0</v>
      </c>
      <c r="K45" s="39">
        <f t="shared" si="35"/>
        <v>0</v>
      </c>
      <c r="L45" s="102">
        <f t="shared" si="35"/>
        <v>0</v>
      </c>
      <c r="M45" s="39">
        <f t="shared" si="35"/>
        <v>0</v>
      </c>
      <c r="N45" s="102">
        <f t="shared" si="35"/>
        <v>0</v>
      </c>
      <c r="O45" s="94">
        <f t="shared" si="19"/>
        <v>0</v>
      </c>
      <c r="P45" s="113">
        <f t="shared" si="20"/>
        <v>0</v>
      </c>
    </row>
    <row r="46" spans="1:16" ht="3" customHeight="1" x14ac:dyDescent="0.15">
      <c r="A46" s="25"/>
      <c r="B46" s="9"/>
      <c r="C46" s="31"/>
      <c r="D46" s="31"/>
      <c r="E46" s="36"/>
      <c r="F46" s="36"/>
      <c r="G46" s="36"/>
      <c r="H46" s="36"/>
      <c r="I46" s="36"/>
      <c r="J46" s="36"/>
      <c r="K46" s="36"/>
      <c r="L46" s="36"/>
      <c r="M46" s="36"/>
      <c r="N46" s="36"/>
      <c r="O46" s="328"/>
      <c r="P46" s="329"/>
    </row>
    <row r="47" spans="1:16" x14ac:dyDescent="0.15">
      <c r="A47" s="25"/>
      <c r="C47" s="37" t="s">
        <v>21</v>
      </c>
      <c r="D47" s="31"/>
      <c r="E47" s="15">
        <f t="shared" ref="E47:N47" si="36">E26+E43</f>
        <v>0</v>
      </c>
      <c r="F47" s="101">
        <f t="shared" si="36"/>
        <v>0</v>
      </c>
      <c r="G47" s="15">
        <f t="shared" si="36"/>
        <v>0</v>
      </c>
      <c r="H47" s="101">
        <f t="shared" si="36"/>
        <v>0</v>
      </c>
      <c r="I47" s="15">
        <f t="shared" si="36"/>
        <v>0</v>
      </c>
      <c r="J47" s="101">
        <f t="shared" si="36"/>
        <v>0</v>
      </c>
      <c r="K47" s="15">
        <f t="shared" si="36"/>
        <v>0</v>
      </c>
      <c r="L47" s="101">
        <f t="shared" si="36"/>
        <v>0</v>
      </c>
      <c r="M47" s="15">
        <f t="shared" si="36"/>
        <v>0</v>
      </c>
      <c r="N47" s="101">
        <f t="shared" si="36"/>
        <v>0</v>
      </c>
      <c r="O47" s="91">
        <f>SUMIF($E$11:$N$11,$O$11,E47:N47)</f>
        <v>0</v>
      </c>
      <c r="P47" s="111">
        <f>SUMIF($E$11:$N$11,$P$11,E47:N47)</f>
        <v>0</v>
      </c>
    </row>
    <row r="48" spans="1:16" x14ac:dyDescent="0.15">
      <c r="A48" s="25" t="s">
        <v>3</v>
      </c>
      <c r="B48" s="285" t="s">
        <v>109</v>
      </c>
      <c r="C48" s="88" t="s">
        <v>22</v>
      </c>
      <c r="D48" s="315"/>
      <c r="E48" s="363">
        <f t="shared" ref="E48:N48" si="37">E27+E44</f>
        <v>0</v>
      </c>
      <c r="F48" s="413">
        <f t="shared" si="37"/>
        <v>0</v>
      </c>
      <c r="G48" s="363">
        <f t="shared" si="37"/>
        <v>0</v>
      </c>
      <c r="H48" s="413">
        <f t="shared" si="37"/>
        <v>0</v>
      </c>
      <c r="I48" s="363">
        <f t="shared" si="37"/>
        <v>0</v>
      </c>
      <c r="J48" s="413">
        <f t="shared" si="37"/>
        <v>0</v>
      </c>
      <c r="K48" s="363">
        <f t="shared" si="37"/>
        <v>0</v>
      </c>
      <c r="L48" s="413">
        <f t="shared" si="37"/>
        <v>0</v>
      </c>
      <c r="M48" s="363">
        <f t="shared" si="37"/>
        <v>0</v>
      </c>
      <c r="N48" s="413">
        <f t="shared" si="37"/>
        <v>0</v>
      </c>
      <c r="O48" s="370">
        <f>SUMIF($E$11:$N$11,$O$11,E48:N48)</f>
        <v>0</v>
      </c>
      <c r="P48" s="414">
        <f>SUMIF($E$11:$N$11,$P$11,E48:N48)</f>
        <v>0</v>
      </c>
    </row>
    <row r="49" spans="1:16" x14ac:dyDescent="0.15">
      <c r="A49" s="43"/>
      <c r="B49" s="8" t="s">
        <v>30</v>
      </c>
      <c r="C49" s="37" t="s">
        <v>0</v>
      </c>
      <c r="D49" s="31"/>
      <c r="E49" s="39">
        <f>SUM(E47:E48)</f>
        <v>0</v>
      </c>
      <c r="F49" s="102">
        <f>SUM(F47:F48)</f>
        <v>0</v>
      </c>
      <c r="G49" s="39">
        <f t="shared" ref="G49" si="38">SUM(G47:G48)</f>
        <v>0</v>
      </c>
      <c r="H49" s="102">
        <f t="shared" ref="H49" si="39">SUM(H47:H48)</f>
        <v>0</v>
      </c>
      <c r="I49" s="39">
        <f t="shared" ref="I49:N49" si="40">SUM(I47:I48)</f>
        <v>0</v>
      </c>
      <c r="J49" s="102">
        <f t="shared" si="40"/>
        <v>0</v>
      </c>
      <c r="K49" s="39">
        <f t="shared" si="40"/>
        <v>0</v>
      </c>
      <c r="L49" s="102">
        <f t="shared" si="40"/>
        <v>0</v>
      </c>
      <c r="M49" s="39">
        <f t="shared" si="40"/>
        <v>0</v>
      </c>
      <c r="N49" s="102">
        <f t="shared" si="40"/>
        <v>0</v>
      </c>
      <c r="O49" s="94">
        <f>SUMIF($E$11:$N$11,$O$11,E49:N49)</f>
        <v>0</v>
      </c>
      <c r="P49" s="113">
        <f>SUMIF($E$11:$N$11,$P$11,E49:N49)</f>
        <v>0</v>
      </c>
    </row>
    <row r="50" spans="1:16" ht="4.5" customHeight="1" x14ac:dyDescent="0.15">
      <c r="A50" s="25"/>
      <c r="B50" s="330"/>
      <c r="C50" s="331"/>
      <c r="D50" s="331"/>
      <c r="E50" s="30"/>
      <c r="F50" s="30"/>
      <c r="G50" s="30"/>
      <c r="H50" s="30"/>
      <c r="I50" s="30"/>
      <c r="J50" s="30"/>
      <c r="K50" s="30"/>
      <c r="L50" s="30"/>
      <c r="M50" s="30"/>
      <c r="N50" s="30"/>
      <c r="O50" s="322"/>
      <c r="P50" s="323"/>
    </row>
    <row r="51" spans="1:16" x14ac:dyDescent="0.15">
      <c r="A51" s="25" t="s">
        <v>4</v>
      </c>
      <c r="B51" s="212" t="s">
        <v>118</v>
      </c>
      <c r="C51" s="13"/>
      <c r="D51" s="28"/>
      <c r="E51" s="3">
        <v>0</v>
      </c>
      <c r="F51" s="103">
        <v>0</v>
      </c>
      <c r="G51" s="3">
        <v>0</v>
      </c>
      <c r="H51" s="103">
        <v>0</v>
      </c>
      <c r="I51" s="3">
        <v>0</v>
      </c>
      <c r="J51" s="103">
        <v>0</v>
      </c>
      <c r="K51" s="3">
        <v>0</v>
      </c>
      <c r="L51" s="103">
        <v>0</v>
      </c>
      <c r="M51" s="3">
        <v>0</v>
      </c>
      <c r="N51" s="103">
        <v>0</v>
      </c>
      <c r="O51" s="319">
        <f>SUMIF($E$11:$N$11,$O$11,E51:N51)</f>
        <v>0</v>
      </c>
      <c r="P51" s="320">
        <f>SUMIF($E$11:$N$11,$P$11,E51:N51)</f>
        <v>0</v>
      </c>
    </row>
    <row r="52" spans="1:16" ht="4.5" customHeight="1" x14ac:dyDescent="0.15">
      <c r="A52" s="332"/>
      <c r="B52" s="330"/>
      <c r="C52" s="331"/>
      <c r="D52" s="331"/>
      <c r="E52" s="333"/>
      <c r="F52" s="333"/>
      <c r="G52" s="333"/>
      <c r="H52" s="333"/>
      <c r="I52" s="333"/>
      <c r="J52" s="333"/>
      <c r="K52" s="333"/>
      <c r="L52" s="333"/>
      <c r="M52" s="333"/>
      <c r="N52" s="333"/>
      <c r="O52" s="322"/>
      <c r="P52" s="323"/>
    </row>
    <row r="53" spans="1:16" x14ac:dyDescent="0.15">
      <c r="A53" s="25" t="s">
        <v>5</v>
      </c>
      <c r="B53" s="28" t="s">
        <v>114</v>
      </c>
      <c r="C53" s="13"/>
      <c r="D53" s="28"/>
      <c r="E53" s="2">
        <v>0</v>
      </c>
      <c r="F53" s="100">
        <v>0</v>
      </c>
      <c r="G53" s="2">
        <f t="shared" ref="G53:N54" si="41">ROUND(E53*(1+$J$9),0)</f>
        <v>0</v>
      </c>
      <c r="H53" s="100">
        <f t="shared" si="41"/>
        <v>0</v>
      </c>
      <c r="I53" s="2">
        <f t="shared" si="41"/>
        <v>0</v>
      </c>
      <c r="J53" s="100">
        <f t="shared" si="41"/>
        <v>0</v>
      </c>
      <c r="K53" s="2">
        <f t="shared" si="41"/>
        <v>0</v>
      </c>
      <c r="L53" s="100">
        <f t="shared" si="41"/>
        <v>0</v>
      </c>
      <c r="M53" s="2">
        <f t="shared" si="41"/>
        <v>0</v>
      </c>
      <c r="N53" s="100">
        <f t="shared" si="41"/>
        <v>0</v>
      </c>
      <c r="O53" s="91">
        <f>SUMIF($E$11:$N$11,$O$11,E53:N53)</f>
        <v>0</v>
      </c>
      <c r="P53" s="111">
        <f>SUMIF($E$11:$N$11,$P$11,E53:N53)</f>
        <v>0</v>
      </c>
    </row>
    <row r="54" spans="1:16" x14ac:dyDescent="0.15">
      <c r="A54" s="25"/>
      <c r="B54" s="28" t="s">
        <v>115</v>
      </c>
      <c r="C54" s="13"/>
      <c r="D54" s="28"/>
      <c r="E54" s="2">
        <v>0</v>
      </c>
      <c r="F54" s="100">
        <v>0</v>
      </c>
      <c r="G54" s="2">
        <f t="shared" si="41"/>
        <v>0</v>
      </c>
      <c r="H54" s="100">
        <f t="shared" si="41"/>
        <v>0</v>
      </c>
      <c r="I54" s="2">
        <f t="shared" si="41"/>
        <v>0</v>
      </c>
      <c r="J54" s="100">
        <f t="shared" si="41"/>
        <v>0</v>
      </c>
      <c r="K54" s="2">
        <f t="shared" si="41"/>
        <v>0</v>
      </c>
      <c r="L54" s="100">
        <f t="shared" si="41"/>
        <v>0</v>
      </c>
      <c r="M54" s="2">
        <f t="shared" si="41"/>
        <v>0</v>
      </c>
      <c r="N54" s="100">
        <f t="shared" si="41"/>
        <v>0</v>
      </c>
      <c r="O54" s="91">
        <f>SUMIF($E$11:$N$11,$O$11,E54:N54)</f>
        <v>0</v>
      </c>
      <c r="P54" s="111">
        <f>SUMIF($E$11:$N$11,$P$11,E54:N54)</f>
        <v>0</v>
      </c>
    </row>
    <row r="55" spans="1:16" ht="4.5" customHeight="1" x14ac:dyDescent="0.15">
      <c r="A55" s="332"/>
      <c r="B55" s="330"/>
      <c r="C55" s="331"/>
      <c r="D55" s="331"/>
      <c r="E55" s="30"/>
      <c r="F55" s="30"/>
      <c r="G55" s="30"/>
      <c r="H55" s="30"/>
      <c r="I55" s="30"/>
      <c r="J55" s="30"/>
      <c r="K55" s="30"/>
      <c r="L55" s="30"/>
      <c r="M55" s="30"/>
      <c r="N55" s="30"/>
      <c r="O55" s="322"/>
      <c r="P55" s="323"/>
    </row>
    <row r="56" spans="1:16" x14ac:dyDescent="0.15">
      <c r="A56" s="25" t="s">
        <v>38</v>
      </c>
      <c r="B56" s="209" t="s">
        <v>31</v>
      </c>
      <c r="C56" s="28"/>
      <c r="D56" s="28"/>
      <c r="E56" s="4">
        <v>0</v>
      </c>
      <c r="F56" s="104">
        <v>0</v>
      </c>
      <c r="G56" s="4">
        <v>0</v>
      </c>
      <c r="H56" s="104">
        <v>0</v>
      </c>
      <c r="I56" s="4">
        <v>0</v>
      </c>
      <c r="J56" s="104">
        <v>0</v>
      </c>
      <c r="K56" s="4">
        <v>0</v>
      </c>
      <c r="L56" s="104">
        <v>0</v>
      </c>
      <c r="M56" s="4">
        <v>0</v>
      </c>
      <c r="N56" s="104">
        <v>0</v>
      </c>
      <c r="O56" s="91">
        <f>SUMIF($E$11:$N$11,$O$11,E56:N56)</f>
        <v>0</v>
      </c>
      <c r="P56" s="111">
        <f>SUMIF($E$11:$N$11,$P$11,E56:N56)</f>
        <v>0</v>
      </c>
    </row>
    <row r="57" spans="1:16" ht="4.5" customHeight="1" x14ac:dyDescent="0.15">
      <c r="A57" s="332"/>
      <c r="B57" s="330"/>
      <c r="C57" s="331"/>
      <c r="D57" s="331"/>
      <c r="E57" s="30"/>
      <c r="F57" s="30"/>
      <c r="G57" s="30"/>
      <c r="H57" s="30"/>
      <c r="I57" s="30"/>
      <c r="J57" s="30"/>
      <c r="K57" s="30"/>
      <c r="L57" s="30"/>
      <c r="M57" s="30"/>
      <c r="N57" s="30"/>
      <c r="O57" s="322"/>
      <c r="P57" s="323"/>
    </row>
    <row r="58" spans="1:16" x14ac:dyDescent="0.15">
      <c r="A58" s="25" t="s">
        <v>39</v>
      </c>
      <c r="B58" s="295" t="s">
        <v>106</v>
      </c>
      <c r="C58" s="31"/>
      <c r="D58" s="28"/>
      <c r="E58" s="14"/>
      <c r="F58" s="14"/>
      <c r="G58" s="14"/>
      <c r="H58" s="14"/>
      <c r="I58" s="14"/>
      <c r="J58" s="14"/>
    </row>
    <row r="59" spans="1:16" x14ac:dyDescent="0.15">
      <c r="A59" s="25"/>
      <c r="B59" s="28" t="s">
        <v>13</v>
      </c>
      <c r="C59" s="31"/>
      <c r="D59" s="28"/>
      <c r="E59" s="2">
        <v>0</v>
      </c>
      <c r="F59" s="100">
        <v>0</v>
      </c>
      <c r="G59" s="2">
        <f t="shared" ref="G59:H63" si="42">ROUND(E59*(1+$J$9),0)</f>
        <v>0</v>
      </c>
      <c r="H59" s="100">
        <f t="shared" si="42"/>
        <v>0</v>
      </c>
      <c r="I59" s="2">
        <f t="shared" ref="I59:I63" si="43">ROUND(G59*(1+$J$9),0)</f>
        <v>0</v>
      </c>
      <c r="J59" s="100">
        <f t="shared" ref="J59:J63" si="44">ROUND(H59*(1+$J$9),0)</f>
        <v>0</v>
      </c>
      <c r="K59" s="2">
        <f t="shared" ref="K59:K63" si="45">ROUND(I59*(1+$J$9),0)</f>
        <v>0</v>
      </c>
      <c r="L59" s="100">
        <f t="shared" ref="L59:L63" si="46">ROUND(J59*(1+$J$9),0)</f>
        <v>0</v>
      </c>
      <c r="M59" s="2">
        <f t="shared" ref="M59:M63" si="47">ROUND(K59*(1+$J$9),0)</f>
        <v>0</v>
      </c>
      <c r="N59" s="100">
        <f t="shared" ref="N59:N63" si="48">ROUND(L59*(1+$J$9),0)</f>
        <v>0</v>
      </c>
      <c r="O59" s="91">
        <f t="shared" ref="O59:O81" si="49">SUMIF($E$11:$N$11,$O$11,E59:N59)</f>
        <v>0</v>
      </c>
      <c r="P59" s="111">
        <f t="shared" ref="P59:P81" si="50">SUMIF($E$11:$N$11,$P$11,E59:N59)</f>
        <v>0</v>
      </c>
    </row>
    <row r="60" spans="1:16" x14ac:dyDescent="0.15">
      <c r="A60" s="25"/>
      <c r="B60" s="28" t="s">
        <v>124</v>
      </c>
      <c r="C60" s="28"/>
      <c r="D60" s="28"/>
      <c r="E60" s="2">
        <v>0</v>
      </c>
      <c r="F60" s="100">
        <v>0</v>
      </c>
      <c r="G60" s="2">
        <f t="shared" si="42"/>
        <v>0</v>
      </c>
      <c r="H60" s="100">
        <f t="shared" si="42"/>
        <v>0</v>
      </c>
      <c r="I60" s="2">
        <f t="shared" si="43"/>
        <v>0</v>
      </c>
      <c r="J60" s="100">
        <f t="shared" si="44"/>
        <v>0</v>
      </c>
      <c r="K60" s="2">
        <f t="shared" si="45"/>
        <v>0</v>
      </c>
      <c r="L60" s="100">
        <f t="shared" si="46"/>
        <v>0</v>
      </c>
      <c r="M60" s="2">
        <f t="shared" si="47"/>
        <v>0</v>
      </c>
      <c r="N60" s="100">
        <f t="shared" si="48"/>
        <v>0</v>
      </c>
      <c r="O60" s="91">
        <f t="shared" si="49"/>
        <v>0</v>
      </c>
      <c r="P60" s="111">
        <f t="shared" si="50"/>
        <v>0</v>
      </c>
    </row>
    <row r="61" spans="1:16" x14ac:dyDescent="0.15">
      <c r="A61" s="25"/>
      <c r="B61" s="28" t="s">
        <v>123</v>
      </c>
      <c r="C61" s="28"/>
      <c r="D61" s="28"/>
      <c r="E61" s="2">
        <v>0</v>
      </c>
      <c r="F61" s="100">
        <v>0</v>
      </c>
      <c r="G61" s="2">
        <f t="shared" si="42"/>
        <v>0</v>
      </c>
      <c r="H61" s="100">
        <f t="shared" si="42"/>
        <v>0</v>
      </c>
      <c r="I61" s="2">
        <f t="shared" si="43"/>
        <v>0</v>
      </c>
      <c r="J61" s="100">
        <f t="shared" si="44"/>
        <v>0</v>
      </c>
      <c r="K61" s="2">
        <f t="shared" si="45"/>
        <v>0</v>
      </c>
      <c r="L61" s="100">
        <f t="shared" si="46"/>
        <v>0</v>
      </c>
      <c r="M61" s="2">
        <f t="shared" si="47"/>
        <v>0</v>
      </c>
      <c r="N61" s="100">
        <f t="shared" si="48"/>
        <v>0</v>
      </c>
      <c r="O61" s="91">
        <f t="shared" ref="O61:O67" si="51">SUMIF($E$11:$N$11,$O$11,E61:N61)</f>
        <v>0</v>
      </c>
      <c r="P61" s="111">
        <f t="shared" ref="P61:P67" si="52">SUMIF($E$11:$N$11,$P$11,E61:N61)</f>
        <v>0</v>
      </c>
    </row>
    <row r="62" spans="1:16" x14ac:dyDescent="0.15">
      <c r="A62" s="25"/>
      <c r="B62" s="28" t="s">
        <v>102</v>
      </c>
      <c r="C62" s="28"/>
      <c r="D62" s="28"/>
      <c r="E62" s="2">
        <v>0</v>
      </c>
      <c r="F62" s="100">
        <v>0</v>
      </c>
      <c r="G62" s="2">
        <f t="shared" si="42"/>
        <v>0</v>
      </c>
      <c r="H62" s="100">
        <f t="shared" si="42"/>
        <v>0</v>
      </c>
      <c r="I62" s="2">
        <f t="shared" si="43"/>
        <v>0</v>
      </c>
      <c r="J62" s="100">
        <f t="shared" si="44"/>
        <v>0</v>
      </c>
      <c r="K62" s="2">
        <f t="shared" si="45"/>
        <v>0</v>
      </c>
      <c r="L62" s="100">
        <f t="shared" si="46"/>
        <v>0</v>
      </c>
      <c r="M62" s="2">
        <f t="shared" si="47"/>
        <v>0</v>
      </c>
      <c r="N62" s="100">
        <f t="shared" si="48"/>
        <v>0</v>
      </c>
      <c r="O62" s="91">
        <f t="shared" si="51"/>
        <v>0</v>
      </c>
      <c r="P62" s="111">
        <f t="shared" si="52"/>
        <v>0</v>
      </c>
    </row>
    <row r="63" spans="1:16" x14ac:dyDescent="0.15">
      <c r="A63" s="25"/>
      <c r="B63" s="286" t="s">
        <v>126</v>
      </c>
      <c r="C63" s="28"/>
      <c r="D63" s="28"/>
      <c r="E63" s="6">
        <v>0</v>
      </c>
      <c r="F63" s="104">
        <v>0</v>
      </c>
      <c r="G63" s="4">
        <f t="shared" si="42"/>
        <v>0</v>
      </c>
      <c r="H63" s="104">
        <f t="shared" si="42"/>
        <v>0</v>
      </c>
      <c r="I63" s="4">
        <f t="shared" si="43"/>
        <v>0</v>
      </c>
      <c r="J63" s="104">
        <f t="shared" si="44"/>
        <v>0</v>
      </c>
      <c r="K63" s="4">
        <f t="shared" si="45"/>
        <v>0</v>
      </c>
      <c r="L63" s="104">
        <f t="shared" si="46"/>
        <v>0</v>
      </c>
      <c r="M63" s="4">
        <f t="shared" si="47"/>
        <v>0</v>
      </c>
      <c r="N63" s="104">
        <f t="shared" si="48"/>
        <v>0</v>
      </c>
      <c r="O63" s="319">
        <f t="shared" si="51"/>
        <v>0</v>
      </c>
      <c r="P63" s="320">
        <f t="shared" si="52"/>
        <v>0</v>
      </c>
    </row>
    <row r="64" spans="1:16" x14ac:dyDescent="0.15">
      <c r="A64" s="25"/>
      <c r="B64" s="28" t="s">
        <v>116</v>
      </c>
      <c r="C64" s="28"/>
      <c r="D64" s="28"/>
      <c r="E64" s="153">
        <v>0</v>
      </c>
      <c r="F64" s="100">
        <v>0</v>
      </c>
      <c r="G64" s="2">
        <v>0</v>
      </c>
      <c r="H64" s="100">
        <v>0</v>
      </c>
      <c r="I64" s="2">
        <v>0</v>
      </c>
      <c r="J64" s="100">
        <v>0</v>
      </c>
      <c r="K64" s="2">
        <v>0</v>
      </c>
      <c r="L64" s="100">
        <v>0</v>
      </c>
      <c r="M64" s="2">
        <v>0</v>
      </c>
      <c r="N64" s="100">
        <v>0</v>
      </c>
      <c r="O64" s="91">
        <f t="shared" si="51"/>
        <v>0</v>
      </c>
      <c r="P64" s="111">
        <f t="shared" si="52"/>
        <v>0</v>
      </c>
    </row>
    <row r="65" spans="1:16" x14ac:dyDescent="0.15">
      <c r="A65" s="25"/>
      <c r="B65" s="286" t="s">
        <v>104</v>
      </c>
      <c r="C65" s="28"/>
      <c r="D65" s="28"/>
      <c r="E65" s="6">
        <v>0</v>
      </c>
      <c r="F65" s="104">
        <v>0</v>
      </c>
      <c r="G65" s="4">
        <v>0</v>
      </c>
      <c r="H65" s="104">
        <v>0</v>
      </c>
      <c r="I65" s="4">
        <v>0</v>
      </c>
      <c r="J65" s="104">
        <v>0</v>
      </c>
      <c r="K65" s="4">
        <v>0</v>
      </c>
      <c r="L65" s="104">
        <v>0</v>
      </c>
      <c r="M65" s="4">
        <v>0</v>
      </c>
      <c r="N65" s="104">
        <v>0</v>
      </c>
      <c r="O65" s="319">
        <f t="shared" si="51"/>
        <v>0</v>
      </c>
      <c r="P65" s="320">
        <f t="shared" si="52"/>
        <v>0</v>
      </c>
    </row>
    <row r="66" spans="1:16" x14ac:dyDescent="0.15">
      <c r="A66" s="25"/>
      <c r="B66" s="28" t="s">
        <v>117</v>
      </c>
      <c r="C66" s="28"/>
      <c r="D66" s="28"/>
      <c r="E66" s="153">
        <v>0</v>
      </c>
      <c r="F66" s="100">
        <v>0</v>
      </c>
      <c r="G66" s="2">
        <v>0</v>
      </c>
      <c r="H66" s="100">
        <v>0</v>
      </c>
      <c r="I66" s="2">
        <v>0</v>
      </c>
      <c r="J66" s="100">
        <v>0</v>
      </c>
      <c r="K66" s="2">
        <v>0</v>
      </c>
      <c r="L66" s="100">
        <v>0</v>
      </c>
      <c r="M66" s="2">
        <v>0</v>
      </c>
      <c r="N66" s="100">
        <v>0</v>
      </c>
      <c r="O66" s="91">
        <f t="shared" si="51"/>
        <v>0</v>
      </c>
      <c r="P66" s="111">
        <f t="shared" si="52"/>
        <v>0</v>
      </c>
    </row>
    <row r="67" spans="1:16" x14ac:dyDescent="0.15">
      <c r="A67" s="25"/>
      <c r="B67" s="286" t="s">
        <v>104</v>
      </c>
      <c r="C67" s="28"/>
      <c r="D67" s="28"/>
      <c r="E67" s="6">
        <v>0</v>
      </c>
      <c r="F67" s="104">
        <v>0</v>
      </c>
      <c r="G67" s="4">
        <v>0</v>
      </c>
      <c r="H67" s="104">
        <v>0</v>
      </c>
      <c r="I67" s="4">
        <v>0</v>
      </c>
      <c r="J67" s="104">
        <v>0</v>
      </c>
      <c r="K67" s="4">
        <v>0</v>
      </c>
      <c r="L67" s="104">
        <v>0</v>
      </c>
      <c r="M67" s="4">
        <v>0</v>
      </c>
      <c r="N67" s="104">
        <v>0</v>
      </c>
      <c r="O67" s="319">
        <f t="shared" si="51"/>
        <v>0</v>
      </c>
      <c r="P67" s="320">
        <f t="shared" si="52"/>
        <v>0</v>
      </c>
    </row>
    <row r="68" spans="1:16" x14ac:dyDescent="0.15">
      <c r="A68" s="25"/>
      <c r="B68" s="331" t="s">
        <v>70</v>
      </c>
      <c r="C68" s="331"/>
      <c r="D68" s="331"/>
      <c r="E68" s="334"/>
      <c r="F68" s="334"/>
      <c r="G68" s="334"/>
      <c r="H68" s="334"/>
      <c r="I68" s="334"/>
      <c r="J68" s="334"/>
      <c r="K68" s="334"/>
      <c r="L68" s="334"/>
      <c r="M68" s="334"/>
      <c r="N68" s="334"/>
      <c r="O68" s="322"/>
      <c r="P68" s="323"/>
    </row>
    <row r="69" spans="1:16" x14ac:dyDescent="0.15">
      <c r="A69" s="25"/>
      <c r="B69" s="286" t="s">
        <v>103</v>
      </c>
      <c r="C69" s="28"/>
      <c r="D69" s="28"/>
      <c r="E69" s="6">
        <f t="shared" ref="E69:N69" si="53">ROUND(SUMIF($B30:$B41,$B$34,E30:E41)*$J$3,0)</f>
        <v>0</v>
      </c>
      <c r="F69" s="104">
        <f t="shared" si="53"/>
        <v>0</v>
      </c>
      <c r="G69" s="6">
        <f t="shared" si="53"/>
        <v>0</v>
      </c>
      <c r="H69" s="104">
        <f t="shared" si="53"/>
        <v>0</v>
      </c>
      <c r="I69" s="6">
        <f t="shared" si="53"/>
        <v>0</v>
      </c>
      <c r="J69" s="104">
        <f t="shared" si="53"/>
        <v>0</v>
      </c>
      <c r="K69" s="6">
        <f t="shared" si="53"/>
        <v>0</v>
      </c>
      <c r="L69" s="104">
        <f t="shared" si="53"/>
        <v>0</v>
      </c>
      <c r="M69" s="6">
        <f t="shared" si="53"/>
        <v>0</v>
      </c>
      <c r="N69" s="104">
        <f t="shared" si="53"/>
        <v>0</v>
      </c>
      <c r="O69" s="319">
        <f t="shared" ref="O69:O70" si="54">SUMIF($E$11:$N$11,$O$11,E69:N69)</f>
        <v>0</v>
      </c>
      <c r="P69" s="320">
        <f t="shared" ref="P69:P70" si="55">SUMIF($E$11:$N$11,$P$11,E69:N69)</f>
        <v>0</v>
      </c>
    </row>
    <row r="70" spans="1:16" x14ac:dyDescent="0.15">
      <c r="A70" s="25"/>
      <c r="B70" s="286" t="s">
        <v>122</v>
      </c>
      <c r="C70" s="28"/>
      <c r="D70" s="28"/>
      <c r="E70" s="2">
        <v>0</v>
      </c>
      <c r="F70" s="100">
        <v>0</v>
      </c>
      <c r="G70" s="2">
        <f t="shared" ref="G70:G79" si="56">ROUND(E70*(1+$J$9),0)</f>
        <v>0</v>
      </c>
      <c r="H70" s="100">
        <f t="shared" ref="H70:H79" si="57">ROUND(F70*(1+$J$9),0)</f>
        <v>0</v>
      </c>
      <c r="I70" s="2">
        <f t="shared" ref="I70:I79" si="58">ROUND(G70*(1+$J$9),0)</f>
        <v>0</v>
      </c>
      <c r="J70" s="100">
        <f t="shared" ref="J70:J79" si="59">ROUND(H70*(1+$J$9),0)</f>
        <v>0</v>
      </c>
      <c r="K70" s="2">
        <f t="shared" ref="K70:K79" si="60">ROUND(I70*(1+$J$9),0)</f>
        <v>0</v>
      </c>
      <c r="L70" s="100">
        <f t="shared" ref="L70:L79" si="61">ROUND(J70*(1+$J$9),0)</f>
        <v>0</v>
      </c>
      <c r="M70" s="2">
        <f t="shared" ref="M70:M79" si="62">ROUND(K70*(1+$J$9),0)</f>
        <v>0</v>
      </c>
      <c r="N70" s="100">
        <f t="shared" ref="N70:N79" si="63">ROUND(L70*(1+$J$9),0)</f>
        <v>0</v>
      </c>
      <c r="O70" s="91">
        <f t="shared" si="54"/>
        <v>0</v>
      </c>
      <c r="P70" s="111">
        <f t="shared" si="55"/>
        <v>0</v>
      </c>
    </row>
    <row r="71" spans="1:16" x14ac:dyDescent="0.15">
      <c r="A71" s="25"/>
      <c r="B71" s="286" t="s">
        <v>121</v>
      </c>
      <c r="C71" s="28"/>
      <c r="D71" s="28"/>
      <c r="E71" s="2">
        <v>0</v>
      </c>
      <c r="F71" s="100">
        <v>0</v>
      </c>
      <c r="G71" s="2">
        <f t="shared" si="56"/>
        <v>0</v>
      </c>
      <c r="H71" s="100">
        <f t="shared" si="57"/>
        <v>0</v>
      </c>
      <c r="I71" s="2">
        <f t="shared" si="58"/>
        <v>0</v>
      </c>
      <c r="J71" s="100">
        <f t="shared" si="59"/>
        <v>0</v>
      </c>
      <c r="K71" s="2">
        <f t="shared" si="60"/>
        <v>0</v>
      </c>
      <c r="L71" s="100">
        <f t="shared" si="61"/>
        <v>0</v>
      </c>
      <c r="M71" s="2">
        <f t="shared" si="62"/>
        <v>0</v>
      </c>
      <c r="N71" s="100">
        <f t="shared" si="63"/>
        <v>0</v>
      </c>
      <c r="O71" s="91">
        <f t="shared" ref="O71:O80" si="64">SUMIF($E$11:$N$11,$O$11,E71:N71)</f>
        <v>0</v>
      </c>
      <c r="P71" s="111">
        <f t="shared" ref="P71:P80" si="65">SUMIF($E$11:$N$11,$P$11,E71:N71)</f>
        <v>0</v>
      </c>
    </row>
    <row r="72" spans="1:16" x14ac:dyDescent="0.15">
      <c r="A72" s="25"/>
      <c r="B72" s="286" t="s">
        <v>135</v>
      </c>
      <c r="C72" s="28"/>
      <c r="D72" s="28"/>
      <c r="E72" s="2">
        <v>0</v>
      </c>
      <c r="F72" s="100">
        <v>0</v>
      </c>
      <c r="G72" s="2">
        <f t="shared" si="56"/>
        <v>0</v>
      </c>
      <c r="H72" s="100">
        <f t="shared" si="57"/>
        <v>0</v>
      </c>
      <c r="I72" s="2">
        <f t="shared" si="58"/>
        <v>0</v>
      </c>
      <c r="J72" s="100">
        <f t="shared" si="59"/>
        <v>0</v>
      </c>
      <c r="K72" s="2">
        <f t="shared" si="60"/>
        <v>0</v>
      </c>
      <c r="L72" s="100">
        <f t="shared" si="61"/>
        <v>0</v>
      </c>
      <c r="M72" s="2">
        <f t="shared" si="62"/>
        <v>0</v>
      </c>
      <c r="N72" s="100">
        <f t="shared" si="63"/>
        <v>0</v>
      </c>
      <c r="O72" s="91">
        <f t="shared" si="64"/>
        <v>0</v>
      </c>
      <c r="P72" s="111">
        <f t="shared" si="65"/>
        <v>0</v>
      </c>
    </row>
    <row r="73" spans="1:16" x14ac:dyDescent="0.15">
      <c r="A73" s="25"/>
      <c r="B73" s="286" t="s">
        <v>125</v>
      </c>
      <c r="C73" s="28"/>
      <c r="D73" s="28"/>
      <c r="E73" s="2">
        <v>0</v>
      </c>
      <c r="F73" s="100">
        <v>0</v>
      </c>
      <c r="G73" s="2">
        <f t="shared" si="56"/>
        <v>0</v>
      </c>
      <c r="H73" s="100">
        <f t="shared" si="57"/>
        <v>0</v>
      </c>
      <c r="I73" s="2">
        <f t="shared" si="58"/>
        <v>0</v>
      </c>
      <c r="J73" s="100">
        <f t="shared" si="59"/>
        <v>0</v>
      </c>
      <c r="K73" s="2">
        <f t="shared" si="60"/>
        <v>0</v>
      </c>
      <c r="L73" s="100">
        <f t="shared" si="61"/>
        <v>0</v>
      </c>
      <c r="M73" s="2">
        <f t="shared" si="62"/>
        <v>0</v>
      </c>
      <c r="N73" s="100">
        <f t="shared" si="63"/>
        <v>0</v>
      </c>
      <c r="O73" s="91">
        <f t="shared" si="64"/>
        <v>0</v>
      </c>
      <c r="P73" s="111">
        <f t="shared" si="65"/>
        <v>0</v>
      </c>
    </row>
    <row r="74" spans="1:16" x14ac:dyDescent="0.15">
      <c r="A74" s="25"/>
      <c r="B74" s="301" t="s">
        <v>128</v>
      </c>
      <c r="C74" s="31"/>
      <c r="D74" s="28"/>
      <c r="E74" s="2">
        <v>0</v>
      </c>
      <c r="F74" s="100">
        <v>0</v>
      </c>
      <c r="G74" s="2">
        <f t="shared" si="56"/>
        <v>0</v>
      </c>
      <c r="H74" s="100">
        <f t="shared" si="57"/>
        <v>0</v>
      </c>
      <c r="I74" s="2">
        <f t="shared" si="58"/>
        <v>0</v>
      </c>
      <c r="J74" s="100">
        <f t="shared" si="59"/>
        <v>0</v>
      </c>
      <c r="K74" s="2">
        <f t="shared" si="60"/>
        <v>0</v>
      </c>
      <c r="L74" s="100">
        <f t="shared" si="61"/>
        <v>0</v>
      </c>
      <c r="M74" s="2">
        <f t="shared" si="62"/>
        <v>0</v>
      </c>
      <c r="N74" s="100">
        <f t="shared" si="63"/>
        <v>0</v>
      </c>
      <c r="O74" s="91">
        <f t="shared" si="64"/>
        <v>0</v>
      </c>
      <c r="P74" s="111">
        <f t="shared" si="65"/>
        <v>0</v>
      </c>
    </row>
    <row r="75" spans="1:16" x14ac:dyDescent="0.15">
      <c r="A75" s="25"/>
      <c r="B75" s="286" t="s">
        <v>119</v>
      </c>
      <c r="C75" s="31"/>
      <c r="D75" s="28"/>
      <c r="E75" s="2">
        <v>0</v>
      </c>
      <c r="F75" s="317">
        <v>0</v>
      </c>
      <c r="G75" s="2">
        <f t="shared" si="56"/>
        <v>0</v>
      </c>
      <c r="H75" s="100">
        <f t="shared" si="57"/>
        <v>0</v>
      </c>
      <c r="I75" s="2">
        <f t="shared" si="58"/>
        <v>0</v>
      </c>
      <c r="J75" s="100">
        <f t="shared" si="59"/>
        <v>0</v>
      </c>
      <c r="K75" s="2">
        <f t="shared" si="60"/>
        <v>0</v>
      </c>
      <c r="L75" s="100">
        <f t="shared" si="61"/>
        <v>0</v>
      </c>
      <c r="M75" s="2">
        <f t="shared" si="62"/>
        <v>0</v>
      </c>
      <c r="N75" s="100">
        <f t="shared" si="63"/>
        <v>0</v>
      </c>
      <c r="O75" s="91">
        <f t="shared" si="64"/>
        <v>0</v>
      </c>
      <c r="P75" s="111">
        <f t="shared" si="65"/>
        <v>0</v>
      </c>
    </row>
    <row r="76" spans="1:16" x14ac:dyDescent="0.15">
      <c r="A76" s="25"/>
      <c r="B76" s="286" t="s">
        <v>127</v>
      </c>
      <c r="C76" s="31"/>
      <c r="D76" s="28"/>
      <c r="E76" s="2">
        <v>0</v>
      </c>
      <c r="F76" s="105">
        <v>0</v>
      </c>
      <c r="G76" s="2">
        <f t="shared" si="56"/>
        <v>0</v>
      </c>
      <c r="H76" s="100">
        <f t="shared" si="57"/>
        <v>0</v>
      </c>
      <c r="I76" s="2">
        <f t="shared" si="58"/>
        <v>0</v>
      </c>
      <c r="J76" s="100">
        <f t="shared" si="59"/>
        <v>0</v>
      </c>
      <c r="K76" s="2">
        <f t="shared" si="60"/>
        <v>0</v>
      </c>
      <c r="L76" s="100">
        <f t="shared" si="61"/>
        <v>0</v>
      </c>
      <c r="M76" s="2">
        <f t="shared" si="62"/>
        <v>0</v>
      </c>
      <c r="N76" s="100">
        <f t="shared" si="63"/>
        <v>0</v>
      </c>
      <c r="O76" s="91">
        <f t="shared" si="64"/>
        <v>0</v>
      </c>
      <c r="P76" s="111">
        <f t="shared" si="65"/>
        <v>0</v>
      </c>
    </row>
    <row r="77" spans="1:16" x14ac:dyDescent="0.15">
      <c r="A77" s="25"/>
      <c r="B77" s="286" t="s">
        <v>120</v>
      </c>
      <c r="C77" s="31"/>
      <c r="D77" s="28"/>
      <c r="E77" s="2">
        <v>0</v>
      </c>
      <c r="F77" s="317">
        <v>0</v>
      </c>
      <c r="G77" s="2">
        <f t="shared" si="56"/>
        <v>0</v>
      </c>
      <c r="H77" s="100">
        <f t="shared" si="57"/>
        <v>0</v>
      </c>
      <c r="I77" s="2">
        <f t="shared" si="58"/>
        <v>0</v>
      </c>
      <c r="J77" s="100">
        <f t="shared" si="59"/>
        <v>0</v>
      </c>
      <c r="K77" s="2">
        <f t="shared" si="60"/>
        <v>0</v>
      </c>
      <c r="L77" s="100">
        <f t="shared" si="61"/>
        <v>0</v>
      </c>
      <c r="M77" s="2">
        <f t="shared" si="62"/>
        <v>0</v>
      </c>
      <c r="N77" s="100">
        <f t="shared" si="63"/>
        <v>0</v>
      </c>
      <c r="O77" s="91">
        <f t="shared" si="64"/>
        <v>0</v>
      </c>
      <c r="P77" s="111">
        <f t="shared" si="65"/>
        <v>0</v>
      </c>
    </row>
    <row r="78" spans="1:16" x14ac:dyDescent="0.15">
      <c r="A78" s="25"/>
      <c r="B78" s="286" t="s">
        <v>105</v>
      </c>
      <c r="C78" s="28"/>
      <c r="D78" s="28"/>
      <c r="E78" s="2">
        <v>0</v>
      </c>
      <c r="F78" s="100">
        <v>0</v>
      </c>
      <c r="G78" s="2">
        <f t="shared" si="56"/>
        <v>0</v>
      </c>
      <c r="H78" s="100">
        <f t="shared" si="57"/>
        <v>0</v>
      </c>
      <c r="I78" s="2">
        <f t="shared" si="58"/>
        <v>0</v>
      </c>
      <c r="J78" s="100">
        <f t="shared" si="59"/>
        <v>0</v>
      </c>
      <c r="K78" s="2">
        <f t="shared" si="60"/>
        <v>0</v>
      </c>
      <c r="L78" s="100">
        <f t="shared" si="61"/>
        <v>0</v>
      </c>
      <c r="M78" s="2">
        <f t="shared" si="62"/>
        <v>0</v>
      </c>
      <c r="N78" s="100">
        <f t="shared" si="63"/>
        <v>0</v>
      </c>
      <c r="O78" s="91">
        <f t="shared" si="64"/>
        <v>0</v>
      </c>
      <c r="P78" s="111">
        <f t="shared" si="65"/>
        <v>0</v>
      </c>
    </row>
    <row r="79" spans="1:16" x14ac:dyDescent="0.15">
      <c r="A79" s="25"/>
      <c r="B79" s="288" t="s">
        <v>70</v>
      </c>
      <c r="C79" s="45"/>
      <c r="D79" s="45"/>
      <c r="E79" s="316">
        <v>0</v>
      </c>
      <c r="F79" s="318">
        <f>ROUND($J$3*F34,0)</f>
        <v>0</v>
      </c>
      <c r="G79" s="316">
        <f t="shared" si="56"/>
        <v>0</v>
      </c>
      <c r="H79" s="321">
        <f t="shared" si="57"/>
        <v>0</v>
      </c>
      <c r="I79" s="316">
        <f t="shared" si="58"/>
        <v>0</v>
      </c>
      <c r="J79" s="321">
        <f t="shared" si="59"/>
        <v>0</v>
      </c>
      <c r="K79" s="316">
        <f t="shared" si="60"/>
        <v>0</v>
      </c>
      <c r="L79" s="321">
        <f t="shared" si="61"/>
        <v>0</v>
      </c>
      <c r="M79" s="316">
        <f t="shared" si="62"/>
        <v>0</v>
      </c>
      <c r="N79" s="321">
        <f t="shared" si="63"/>
        <v>0</v>
      </c>
      <c r="O79" s="92">
        <f t="shared" si="64"/>
        <v>0</v>
      </c>
      <c r="P79" s="112">
        <f t="shared" si="65"/>
        <v>0</v>
      </c>
    </row>
    <row r="80" spans="1:16" x14ac:dyDescent="0.15">
      <c r="A80" s="25"/>
      <c r="B80" s="360" t="s">
        <v>133</v>
      </c>
      <c r="C80" s="28"/>
      <c r="D80" s="28"/>
      <c r="E80" s="355">
        <f t="shared" ref="E80:N80" si="66">SUM(E69:E79)</f>
        <v>0</v>
      </c>
      <c r="F80" s="356">
        <f t="shared" si="66"/>
        <v>0</v>
      </c>
      <c r="G80" s="355">
        <f t="shared" si="66"/>
        <v>0</v>
      </c>
      <c r="H80" s="356">
        <f t="shared" si="66"/>
        <v>0</v>
      </c>
      <c r="I80" s="355">
        <f t="shared" si="66"/>
        <v>0</v>
      </c>
      <c r="J80" s="356">
        <f t="shared" si="66"/>
        <v>0</v>
      </c>
      <c r="K80" s="355">
        <f t="shared" si="66"/>
        <v>0</v>
      </c>
      <c r="L80" s="356">
        <f t="shared" si="66"/>
        <v>0</v>
      </c>
      <c r="M80" s="355">
        <f t="shared" si="66"/>
        <v>0</v>
      </c>
      <c r="N80" s="356">
        <f t="shared" si="66"/>
        <v>0</v>
      </c>
      <c r="O80" s="94">
        <f t="shared" si="64"/>
        <v>0</v>
      </c>
      <c r="P80" s="113">
        <f t="shared" si="65"/>
        <v>0</v>
      </c>
    </row>
    <row r="81" spans="1:25" x14ac:dyDescent="0.15">
      <c r="A81" s="25"/>
      <c r="B81" s="38" t="s">
        <v>14</v>
      </c>
      <c r="C81" s="31"/>
      <c r="D81" s="28"/>
      <c r="E81" s="47">
        <f t="shared" ref="E81:M81" si="67">SUM(E59:E79)</f>
        <v>0</v>
      </c>
      <c r="F81" s="106">
        <f t="shared" si="67"/>
        <v>0</v>
      </c>
      <c r="G81" s="47">
        <f t="shared" si="67"/>
        <v>0</v>
      </c>
      <c r="H81" s="106">
        <f>SUM(H59:H80)</f>
        <v>0</v>
      </c>
      <c r="I81" s="47">
        <f t="shared" si="67"/>
        <v>0</v>
      </c>
      <c r="J81" s="106">
        <f>SUM(J59:J80)</f>
        <v>0</v>
      </c>
      <c r="K81" s="47">
        <f t="shared" si="67"/>
        <v>0</v>
      </c>
      <c r="L81" s="106">
        <f>SUM(L59:L80)</f>
        <v>0</v>
      </c>
      <c r="M81" s="47">
        <f t="shared" si="67"/>
        <v>0</v>
      </c>
      <c r="N81" s="106">
        <f>SUM(N59:N80)</f>
        <v>0</v>
      </c>
      <c r="O81" s="94">
        <f t="shared" si="49"/>
        <v>0</v>
      </c>
      <c r="P81" s="113">
        <f t="shared" si="50"/>
        <v>0</v>
      </c>
    </row>
    <row r="82" spans="1:25" ht="4.5" customHeight="1" x14ac:dyDescent="0.15">
      <c r="A82" s="332"/>
      <c r="B82" s="330"/>
      <c r="C82" s="331"/>
      <c r="D82" s="331"/>
      <c r="E82" s="30"/>
      <c r="F82" s="30"/>
      <c r="G82" s="30"/>
      <c r="H82" s="30"/>
      <c r="I82" s="30"/>
      <c r="J82" s="30"/>
      <c r="K82" s="30"/>
      <c r="L82" s="30"/>
      <c r="M82" s="30"/>
      <c r="N82" s="30"/>
      <c r="O82" s="322"/>
      <c r="P82" s="323"/>
      <c r="Q82" s="335"/>
      <c r="R82" s="335"/>
      <c r="S82" s="335"/>
      <c r="T82" s="335"/>
      <c r="U82" s="335"/>
      <c r="V82" s="335"/>
      <c r="W82" s="335"/>
      <c r="X82" s="335"/>
      <c r="Y82" s="335"/>
    </row>
    <row r="83" spans="1:25" x14ac:dyDescent="0.15">
      <c r="A83" s="25" t="s">
        <v>7</v>
      </c>
      <c r="B83" s="38" t="s">
        <v>8</v>
      </c>
      <c r="C83" s="13"/>
      <c r="D83" s="31"/>
      <c r="E83" s="48">
        <f t="shared" ref="E83:N83" si="68">E49+E51+E53+E54+E56+E81</f>
        <v>0</v>
      </c>
      <c r="F83" s="107">
        <f t="shared" si="68"/>
        <v>0</v>
      </c>
      <c r="G83" s="48">
        <f t="shared" si="68"/>
        <v>0</v>
      </c>
      <c r="H83" s="107">
        <f t="shared" si="68"/>
        <v>0</v>
      </c>
      <c r="I83" s="48">
        <f t="shared" si="68"/>
        <v>0</v>
      </c>
      <c r="J83" s="107">
        <f t="shared" si="68"/>
        <v>0</v>
      </c>
      <c r="K83" s="48">
        <f t="shared" si="68"/>
        <v>0</v>
      </c>
      <c r="L83" s="107">
        <f t="shared" si="68"/>
        <v>0</v>
      </c>
      <c r="M83" s="48">
        <f t="shared" si="68"/>
        <v>0</v>
      </c>
      <c r="N83" s="107">
        <f t="shared" si="68"/>
        <v>0</v>
      </c>
      <c r="O83" s="94">
        <f>SUMIF($E$11:$N$11,$O$11,E83:N83)</f>
        <v>0</v>
      </c>
      <c r="P83" s="113">
        <f>SUMIF($E$11:$N$11,$P$11,E83:N83)</f>
        <v>0</v>
      </c>
    </row>
    <row r="84" spans="1:25" x14ac:dyDescent="0.15">
      <c r="A84" s="25"/>
      <c r="B84" s="50" t="str">
        <f>IF(C3="","",IF(C3=AF4,"MTDC:","TDC:"))</f>
        <v>MTDC:</v>
      </c>
      <c r="C84" s="49" t="s">
        <v>36</v>
      </c>
      <c r="D84" s="49"/>
      <c r="E84" s="51">
        <f t="shared" ref="E84:N84" si="69">IF($C$3="",0,IF($C$3=$AF$4,E83-E51-E56-SUMIF($B$59:$B$79,$B$65,E59:E79)-E69-E63,E83-E69))</f>
        <v>0</v>
      </c>
      <c r="F84" s="108">
        <f t="shared" si="69"/>
        <v>0</v>
      </c>
      <c r="G84" s="51">
        <f t="shared" si="69"/>
        <v>0</v>
      </c>
      <c r="H84" s="108">
        <f t="shared" si="69"/>
        <v>0</v>
      </c>
      <c r="I84" s="51">
        <f t="shared" si="69"/>
        <v>0</v>
      </c>
      <c r="J84" s="108">
        <f t="shared" si="69"/>
        <v>0</v>
      </c>
      <c r="K84" s="51">
        <f t="shared" si="69"/>
        <v>0</v>
      </c>
      <c r="L84" s="108">
        <f t="shared" si="69"/>
        <v>0</v>
      </c>
      <c r="M84" s="51">
        <f t="shared" si="69"/>
        <v>0</v>
      </c>
      <c r="N84" s="108">
        <f t="shared" si="69"/>
        <v>0</v>
      </c>
      <c r="O84" s="95">
        <f>SUMIF($E$11:$N$11,$O$11,E84:N84)</f>
        <v>0</v>
      </c>
      <c r="P84" s="114">
        <f>SUMIF($E$11:$N$11,$P$11,E84:N84)</f>
        <v>0</v>
      </c>
    </row>
    <row r="85" spans="1:25" ht="4.5" customHeight="1" x14ac:dyDescent="0.15">
      <c r="A85" s="332"/>
      <c r="B85" s="330"/>
      <c r="C85" s="336"/>
      <c r="D85" s="336"/>
      <c r="E85" s="337"/>
      <c r="F85" s="337"/>
      <c r="G85" s="337"/>
      <c r="H85" s="337"/>
      <c r="I85" s="337"/>
      <c r="J85" s="337"/>
      <c r="K85" s="337"/>
      <c r="L85" s="337"/>
      <c r="M85" s="337"/>
      <c r="N85" s="337"/>
      <c r="O85" s="338"/>
      <c r="P85" s="339"/>
      <c r="Q85" s="335"/>
    </row>
    <row r="86" spans="1:25" x14ac:dyDescent="0.15">
      <c r="A86" s="25" t="s">
        <v>110</v>
      </c>
      <c r="B86" s="38" t="s">
        <v>33</v>
      </c>
      <c r="C86" s="13"/>
      <c r="D86" s="31"/>
      <c r="E86" s="48" t="str">
        <f>IF($C$4="TBD","TBD",IF(E83=0,"TBD",ROUND($C$4*E84,0)))</f>
        <v>TBD</v>
      </c>
      <c r="F86" s="107">
        <f>IF($C$5="TBD",0,ROUND($C$5*F84,0))</f>
        <v>0</v>
      </c>
      <c r="G86" s="48" t="str">
        <f>IF($C$4="TBD","TBD",IF(G83=0,"TBD",ROUND($C$4*G84,0)))</f>
        <v>TBD</v>
      </c>
      <c r="H86" s="107">
        <f>IF($C$5="TBD",0,ROUND($C$5*H84,0))</f>
        <v>0</v>
      </c>
      <c r="I86" s="48" t="str">
        <f>IF($C$4="TBD","TBD",IF(I83=0,"TBD",ROUND($C$4*I84,0)))</f>
        <v>TBD</v>
      </c>
      <c r="J86" s="107">
        <f>IF($C$5="TBD",0,ROUND($C$5*J84,0))</f>
        <v>0</v>
      </c>
      <c r="K86" s="48" t="str">
        <f>IF($C$4="TBD","TBD",IF(K83=0,"TBD",ROUND($C$4*K84,0)))</f>
        <v>TBD</v>
      </c>
      <c r="L86" s="107">
        <f>IF($C$5="TBD",0,ROUND($C$5*L84,0))</f>
        <v>0</v>
      </c>
      <c r="M86" s="48" t="str">
        <f>IF($C$4="TBD","TBD",IF(M83=0,"TBD",ROUND($C$4*M84,0)))</f>
        <v>TBD</v>
      </c>
      <c r="N86" s="107">
        <f>IF($C$5="TBD",0,ROUND($C$5*N84,0))</f>
        <v>0</v>
      </c>
      <c r="O86" s="94">
        <f>SUMIF($E$11:$N$11,$O$11,E86:N86)</f>
        <v>0</v>
      </c>
      <c r="P86" s="113">
        <f>SUMIF($E$11:$N$11,$P$11,E86:N86)</f>
        <v>0</v>
      </c>
    </row>
    <row r="87" spans="1:25" x14ac:dyDescent="0.15">
      <c r="A87" s="25"/>
      <c r="B87" s="38" t="s">
        <v>54</v>
      </c>
      <c r="C87" s="13"/>
      <c r="D87" s="31"/>
      <c r="E87" s="48"/>
      <c r="F87" s="107">
        <f>IF(OR($C$4="TBD",$C$6=$AG$5),0,($J$1*(E83-E51-#REF!-E56-E77-E79))-($C$4*E84))</f>
        <v>0</v>
      </c>
      <c r="G87" s="48"/>
      <c r="H87" s="107">
        <f>IF(OR($C$4="TBD",$C$6=$AG$5),0,($J$1*(G83-G51-#REF!-G56-G77-G79))-($C$4*G84))</f>
        <v>0</v>
      </c>
      <c r="I87" s="48"/>
      <c r="J87" s="107">
        <f>IF(OR($C$4="TBD",$C$6=$AG$5),0,($J$1*(I83-I51-#REF!-I56-I77-I79))-($C$4*I84))</f>
        <v>0</v>
      </c>
      <c r="K87" s="48"/>
      <c r="L87" s="107">
        <f>IF(OR($C$4="TBD",$C$6=$AG$5),0,($J$1*(K83-K51-#REF!-K56-K77-K79))-($C$4*K84))</f>
        <v>0</v>
      </c>
      <c r="M87" s="48"/>
      <c r="N87" s="107">
        <f>IF(OR($C$4="TBD",$C$6=$AG$5),0,($J$1*(M83-M51-#REF!-M56-M77-M79))-($C$4*M84))</f>
        <v>0</v>
      </c>
      <c r="O87" s="93"/>
      <c r="P87" s="113">
        <f>SUMIF($E$11:$N$11,$P$11,E87:N87)</f>
        <v>0</v>
      </c>
    </row>
    <row r="88" spans="1:25" ht="4.5" customHeight="1" x14ac:dyDescent="0.15">
      <c r="A88" s="332"/>
      <c r="B88" s="330"/>
      <c r="C88" s="331"/>
      <c r="D88" s="331"/>
      <c r="E88" s="30"/>
      <c r="F88" s="30"/>
      <c r="G88" s="30"/>
      <c r="H88" s="30"/>
      <c r="I88" s="30"/>
      <c r="J88" s="30"/>
      <c r="K88" s="30"/>
      <c r="L88" s="30"/>
      <c r="M88" s="30"/>
      <c r="N88" s="30"/>
      <c r="O88" s="322"/>
      <c r="P88" s="323"/>
      <c r="Q88" s="335"/>
    </row>
    <row r="89" spans="1:25" ht="14" thickBot="1" x14ac:dyDescent="0.2">
      <c r="A89" s="53" t="s">
        <v>111</v>
      </c>
      <c r="B89" s="54" t="s">
        <v>34</v>
      </c>
      <c r="C89" s="55"/>
      <c r="D89" s="55"/>
      <c r="E89" s="56" t="str">
        <f>IF($C$4="TBD","TBD",IF(E83=0,"TBD",E86+E83))</f>
        <v>TBD</v>
      </c>
      <c r="F89" s="109">
        <f>F86+F83+F87</f>
        <v>0</v>
      </c>
      <c r="G89" s="56" t="str">
        <f>IF($C$4="TBD","TBD",IF(G83=0,"TBD",G86+G83))</f>
        <v>TBD</v>
      </c>
      <c r="H89" s="109">
        <f>H86+H83+H87</f>
        <v>0</v>
      </c>
      <c r="I89" s="56" t="str">
        <f>IF($C$4="TBD","TBD",IF(I83=0,"TBD",I86+I83))</f>
        <v>TBD</v>
      </c>
      <c r="J89" s="109">
        <f>J86+J83+J87</f>
        <v>0</v>
      </c>
      <c r="K89" s="56" t="str">
        <f>IF($C$4="TBD","TBD",IF(K83=0,"TBD",K86+K83))</f>
        <v>TBD</v>
      </c>
      <c r="L89" s="109">
        <f>L86+L83+L87</f>
        <v>0</v>
      </c>
      <c r="M89" s="56" t="str">
        <f>IF($C$4="TBD","TBD",IF(M83=0,"TBD",M86+M83))</f>
        <v>TBD</v>
      </c>
      <c r="N89" s="109">
        <f>N86+N83+N87</f>
        <v>0</v>
      </c>
      <c r="O89" s="173">
        <f>SUMIF($E$11:$N$11,$O$11,E89:N89)</f>
        <v>0</v>
      </c>
      <c r="P89" s="169">
        <f>SUMIF($E$11:$N$11,$P$11,E89:N89)</f>
        <v>0</v>
      </c>
    </row>
    <row r="90" spans="1:25" ht="12" customHeight="1" thickBot="1" x14ac:dyDescent="0.2">
      <c r="A90" s="343"/>
      <c r="B90" s="344" t="s">
        <v>90</v>
      </c>
      <c r="C90" s="345"/>
      <c r="D90" s="346"/>
      <c r="E90" s="505" t="str">
        <f>IF(E89="TBD","TBD",E89+F89)</f>
        <v>TBD</v>
      </c>
      <c r="F90" s="506"/>
      <c r="G90" s="505" t="str">
        <f>IF(G89="TBD","TBD",G89+H89)</f>
        <v>TBD</v>
      </c>
      <c r="H90" s="506"/>
      <c r="I90" s="505" t="str">
        <f>IF(I89="TBD","TBD",I89+J89)</f>
        <v>TBD</v>
      </c>
      <c r="J90" s="506"/>
      <c r="K90" s="505" t="str">
        <f>IF(K89="TBD","TBD",K89+L89)</f>
        <v>TBD</v>
      </c>
      <c r="L90" s="506"/>
      <c r="M90" s="505" t="str">
        <f>IF(M89="TBD","TBD",M89+N89)</f>
        <v>TBD</v>
      </c>
      <c r="N90" s="506"/>
      <c r="O90" s="505">
        <f>O89+P89</f>
        <v>0</v>
      </c>
      <c r="P90" s="506"/>
    </row>
    <row r="91" spans="1:25" ht="4.5" customHeight="1" thickBot="1" x14ac:dyDescent="0.2">
      <c r="A91" s="12"/>
      <c r="B91" s="41"/>
      <c r="C91" s="12"/>
      <c r="D91" s="12"/>
      <c r="E91" s="402"/>
      <c r="F91" s="402"/>
      <c r="G91" s="402"/>
      <c r="H91" s="402"/>
      <c r="I91" s="402"/>
      <c r="J91" s="402"/>
      <c r="K91" s="402"/>
      <c r="L91" s="402"/>
      <c r="M91" s="402"/>
      <c r="N91" s="402"/>
      <c r="O91" s="402"/>
      <c r="P91" s="402"/>
    </row>
    <row r="92" spans="1:25" ht="12.75" customHeight="1" x14ac:dyDescent="0.15">
      <c r="A92" s="447" t="s">
        <v>62</v>
      </c>
      <c r="B92" s="58" t="s">
        <v>35</v>
      </c>
      <c r="C92" s="59"/>
      <c r="D92" s="58"/>
      <c r="E92" s="60">
        <f>IF(E89="TBD",0,E86/E89)</f>
        <v>0</v>
      </c>
      <c r="F92" s="60">
        <f t="shared" ref="F92:O92" si="70">IF(F89&gt;0,F86/F83,0)</f>
        <v>0</v>
      </c>
      <c r="G92" s="60">
        <f>IF(G89="TBD",0,G86/G89)</f>
        <v>0</v>
      </c>
      <c r="H92" s="60">
        <f t="shared" si="70"/>
        <v>0</v>
      </c>
      <c r="I92" s="60">
        <f>IF(I89="TBD",0,I86/I89)</f>
        <v>0</v>
      </c>
      <c r="J92" s="60">
        <f t="shared" si="70"/>
        <v>0</v>
      </c>
      <c r="K92" s="60">
        <f>IF(K89="TBD",0,K86/K89)</f>
        <v>0</v>
      </c>
      <c r="L92" s="60">
        <f t="shared" si="70"/>
        <v>0</v>
      </c>
      <c r="M92" s="60">
        <f>IF(M89="TBD",0,M86/M89)</f>
        <v>0</v>
      </c>
      <c r="N92" s="60">
        <f t="shared" si="70"/>
        <v>0</v>
      </c>
      <c r="O92" s="90">
        <f t="shared" si="70"/>
        <v>0</v>
      </c>
      <c r="P92" s="67">
        <f>IF(AND(P83&gt;0,P89&gt;0),P86/P83,0)</f>
        <v>0</v>
      </c>
    </row>
    <row r="93" spans="1:25" ht="14" thickBot="1" x14ac:dyDescent="0.2">
      <c r="A93" s="463"/>
      <c r="B93" s="61" t="s">
        <v>46</v>
      </c>
      <c r="C93" s="62"/>
      <c r="D93" s="61"/>
      <c r="E93" s="180">
        <f t="shared" ref="E93:N93" si="71">IF($C$4=$J$1,0,ROUND($J$1*(E83-E51-E56-E63-SUMIF($B$59:$B$79,$B$65,E59:E79)-E69),0)- ROUND($C$4*E84,0))</f>
        <v>0</v>
      </c>
      <c r="F93" s="180">
        <f t="shared" si="71"/>
        <v>0</v>
      </c>
      <c r="G93" s="180">
        <f t="shared" si="71"/>
        <v>0</v>
      </c>
      <c r="H93" s="180">
        <f t="shared" si="71"/>
        <v>0</v>
      </c>
      <c r="I93" s="180">
        <f t="shared" si="71"/>
        <v>0</v>
      </c>
      <c r="J93" s="180">
        <f t="shared" si="71"/>
        <v>0</v>
      </c>
      <c r="K93" s="180">
        <f t="shared" si="71"/>
        <v>0</v>
      </c>
      <c r="L93" s="180">
        <f t="shared" si="71"/>
        <v>0</v>
      </c>
      <c r="M93" s="180">
        <f t="shared" si="71"/>
        <v>0</v>
      </c>
      <c r="N93" s="180">
        <f t="shared" si="71"/>
        <v>0</v>
      </c>
      <c r="O93" s="178">
        <f>IF($C$4=$J$1,0,ROUND($J$1*(O84-O51-O56-O63-SUMIF($B$59:$B$79,$B$65,O59:O79)-O69),0)- ROUND($C$4*O83,0))</f>
        <v>0</v>
      </c>
      <c r="P93" s="179">
        <f>IF($C$4=$J$1,0,ROUND($J$1*(P84-P51-P56-P63-SUMIF($B$59:$B$79,$B$65,P59:P79)-P69),0)- ROUND($C$4*P83,0))</f>
        <v>0</v>
      </c>
    </row>
    <row r="94" spans="1:25" x14ac:dyDescent="0.15">
      <c r="F94" s="10"/>
      <c r="G94" s="10"/>
      <c r="H94" s="10"/>
      <c r="I94" s="10"/>
    </row>
    <row r="95" spans="1:25" x14ac:dyDescent="0.15">
      <c r="F95" s="10"/>
      <c r="G95" s="10"/>
      <c r="H95" s="10"/>
      <c r="I95" s="10"/>
    </row>
    <row r="155" spans="27:27" ht="14" thickBot="1" x14ac:dyDescent="0.2"/>
    <row r="156" spans="27:27" x14ac:dyDescent="0.15">
      <c r="AA156" s="490"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57" spans="27:27" x14ac:dyDescent="0.15">
      <c r="AA157" s="493"/>
    </row>
    <row r="158" spans="27:27" x14ac:dyDescent="0.15">
      <c r="AA158" s="493"/>
    </row>
    <row r="159" spans="27:27" x14ac:dyDescent="0.15">
      <c r="AA159" s="493"/>
    </row>
    <row r="160" spans="27:27" x14ac:dyDescent="0.15">
      <c r="AA160" s="493"/>
    </row>
    <row r="161" spans="27:27" x14ac:dyDescent="0.15">
      <c r="AA161" s="493"/>
    </row>
    <row r="162" spans="27:27" x14ac:dyDescent="0.15">
      <c r="AA162" s="493"/>
    </row>
    <row r="163" spans="27:27" x14ac:dyDescent="0.15">
      <c r="AA163" s="493"/>
    </row>
    <row r="164" spans="27:27" ht="14" thickBot="1" x14ac:dyDescent="0.2">
      <c r="AA164" s="496"/>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23">
    <mergeCell ref="A92:A93"/>
    <mergeCell ref="E10:F10"/>
    <mergeCell ref="C5:E5"/>
    <mergeCell ref="I10:J10"/>
    <mergeCell ref="G10:H10"/>
    <mergeCell ref="G90:H90"/>
    <mergeCell ref="I90:J90"/>
    <mergeCell ref="A7:E9"/>
    <mergeCell ref="E90:F90"/>
    <mergeCell ref="Q1:V9"/>
    <mergeCell ref="AA156:AA164"/>
    <mergeCell ref="O10:P10"/>
    <mergeCell ref="M10:N10"/>
    <mergeCell ref="K10:L10"/>
    <mergeCell ref="Q10:R15"/>
    <mergeCell ref="K90:L90"/>
    <mergeCell ref="M90:N90"/>
    <mergeCell ref="O90:P90"/>
    <mergeCell ref="C1:E1"/>
    <mergeCell ref="C2:E2"/>
    <mergeCell ref="C3:E3"/>
    <mergeCell ref="C4:E4"/>
    <mergeCell ref="C6:E6"/>
  </mergeCells>
  <conditionalFormatting sqref="Q10">
    <cfRule type="expression" dxfId="2" priority="1">
      <formula>ISNUMBER(SEARCH("GUIDANCE",$Q$10))</formula>
    </cfRule>
  </conditionalFormatting>
  <dataValidations xWindow="480" yWindow="326" count="26">
    <dataValidation allowBlank="1" showInputMessage="1" showErrorMessage="1" promptTitle="Notes" prompt="Add notes as necessary." sqref="A7" xr:uid="{00000000-0002-0000-0500-000000000000}"/>
    <dataValidation allowBlank="1" showInputMessage="1" showErrorMessage="1" promptTitle="Applied F&amp;A Rate" prompt="If appplicable, then override the Applicable F&amp;A Rate with the F&amp;A Rate to be applied to this project." sqref="C4:E4" xr:uid="{00000000-0002-0000-0500-000001000000}"/>
    <dataValidation type="list" allowBlank="1" showInputMessage="1" showErrorMessage="1" promptTitle="Project Activity Type" prompt="Select the Project Activity Type." sqref="C1:E1" xr:uid="{00000000-0002-0000-0500-000002000000}">
      <formula1>$AB$4:$AB$9</formula1>
    </dataValidation>
    <dataValidation allowBlank="1" showInputMessage="1" showErrorMessage="1" promptTitle="Note" prompt="MTDC or TDC will display based on the value selected in cell I3." sqref="B84" xr:uid="{00000000-0002-0000-0500-000003000000}"/>
    <dataValidation allowBlank="1" showInputMessage="1" showErrorMessage="1" promptTitle="Applicable F&amp;A Rate" prompt="This field will dislpayed after inputting Activity Type and Location" sqref="J1" xr:uid="{00000000-0002-0000-0500-000004000000}"/>
    <dataValidation type="list" allowBlank="1" showInputMessage="1" showErrorMessage="1" promptTitle="Project Location" prompt="Select the Project Location." sqref="C2:E2" xr:uid="{00000000-0002-0000-0500-000005000000}">
      <formula1>$AC$3:$AD$3</formula1>
    </dataValidation>
    <dataValidation type="list" allowBlank="1" showInputMessage="1" showErrorMessage="1" promptTitle="F&amp;A as Cost Share" prompt="Select whether Sponsor F&amp;A costs will be listed as Cost Share." sqref="C6:E6" xr:uid="{00000000-0002-0000-0500-000006000000}">
      <formula1>$AG$4:$AG$5</formula1>
    </dataValidation>
    <dataValidation allowBlank="1" showInputMessage="1" showErrorMessage="1" promptTitle="F&amp;A Rate for Cost Share" prompt="The F&amp;A Rate for the Cost Share column will match the F&amp;A Rate for the Sponsor column in most circumstances. However, if using an Internal Program Rate or a Waiver Rate, then use the Applicable F&amp;A Rate." sqref="C5:E5" xr:uid="{00000000-0002-0000-0500-000007000000}"/>
    <dataValidation type="list" allowBlank="1" showInputMessage="1" showErrorMessage="1" promptTitle="F&amp;A Cost Basis" prompt="Select the basis for the F&amp;A costs._x000a_- Full Negotiated Rate = MTDC_x000a_- Reduced Federal or State = MTDC_x000a_- Reduced Rate = TDC (including (0% or 10%)_x000a_- Industry Sponsored Clinical Trial = 26% TDC_x000a_- Non-Standard Costs Assessed F&amp;A Rate = 'Other&quot;" sqref="C3:E3" xr:uid="{00000000-0002-0000-0500-000008000000}">
      <formula1>$AF$4:$AF$6</formula1>
    </dataValidation>
    <dataValidation allowBlank="1" showInputMessage="1" showErrorMessage="1" promptTitle="Additional Justification" prompt="Additional Justification is required." sqref="B38" xr:uid="{00000000-0002-0000-0500-000009000000}"/>
    <dataValidation allowBlank="1" showInputMessage="1" showErrorMessage="1" promptTitle="2 CFR 200.92" prompt="Subaward" sqref="B64 B66" xr:uid="{00000000-0002-0000-0500-00000A000000}"/>
    <dataValidation allowBlank="1" showInputMessage="1" showErrorMessage="1" promptTitle="2 CFR 200.330" prompt="Criteria for subrecipient versus contractor determination" sqref="B65 B67" xr:uid="{00000000-0002-0000-0500-00000B000000}"/>
    <dataValidation allowBlank="1" showInputMessage="1" showErrorMessage="1" promptTitle="2 CFR 200.314" prompt="Supplies" sqref="B59" xr:uid="{00000000-0002-0000-0500-00000C000000}"/>
    <dataValidation allowBlank="1" showInputMessage="1" showErrorMessage="1" promptTitle="2 CFR 200.461" prompt="Publication and printing costs" sqref="B60" xr:uid="{00000000-0002-0000-0500-00000D000000}"/>
    <dataValidation allowBlank="1" showInputMessage="1" showErrorMessage="1" promptTitle="2 CFR 200.330(b)" prompt="Contractor (Vendor) Costs" sqref="B72" xr:uid="{00000000-0002-0000-0500-00000E000000}"/>
    <dataValidation allowBlank="1" showInputMessage="1" showErrorMessage="1" promptTitle="2 CFR 200.459" prompt="Professional Service Costs" sqref="B61" xr:uid="{00000000-0002-0000-0500-00000F000000}"/>
    <dataValidation allowBlank="1" showInputMessage="1" showErrorMessage="1" promptTitle="Internal Program Rate" prompt="May be deemed as prohibited voluntary cost share by NSF." sqref="B63" xr:uid="{00000000-0002-0000-0500-000010000000}"/>
    <dataValidation allowBlank="1" showInputMessage="1" showErrorMessage="1" promptTitle="Service Activities" prompt="Description: https://www.obfs.uillinois.edu/government-costing/service-Activities/" sqref="B74" xr:uid="{00000000-0002-0000-0500-000011000000}"/>
    <dataValidation allowBlank="1" showInputMessage="1" showErrorMessage="1" promptTitle="2 CFR 200.92" prompt="With MTDC basis, the first $25,000 of each subaward is assessed F&amp;A costs. " sqref="E64 E66" xr:uid="{00000000-0002-0000-0500-000012000000}"/>
    <dataValidation allowBlank="1" showInputMessage="1" showErrorMessage="1" promptTitle="2 CFR 200.33" prompt="Tangible personal property having a useful life of more than one year and a per-unit acquisition cost which equals or exceeds $5,000." sqref="B51" xr:uid="{00000000-0002-0000-0500-000013000000}"/>
    <dataValidation allowBlank="1" showInputMessage="1" showErrorMessage="1" promptTitle="OBFS 15" prompt="Travel Reimbursement and Per Diem: https://www.obfs.uillinois.edu/bfpp/section-15-travel/travel-reimbursement-and-per-diem" sqref="B53:B54" xr:uid="{00000000-0002-0000-0500-000014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56" xr:uid="{00000000-0002-0000-0500-000015000000}"/>
    <dataValidation allowBlank="1" showInputMessage="1" showErrorMessage="1" promptTitle="2 CFR 200.431" prompt="Compensation-fringe benefits" sqref="B48" xr:uid="{00000000-0002-0000-0500-000016000000}"/>
    <dataValidation allowBlank="1" showInputMessage="1" showErrorMessage="1" promptTitle="2 CFR 200.430" prompt="Compensation-personal services" sqref="B29 B12" xr:uid="{00000000-0002-0000-0500-000017000000}"/>
    <dataValidation allowBlank="1" showInputMessage="1" showErrorMessage="1" promptTitle="Graduate College-Assistantships" prompt="https://grad.illinois.edu/assistantships" sqref="B34" xr:uid="{00000000-0002-0000-0500-000018000000}"/>
    <dataValidation allowBlank="1" showInputMessage="1" showErrorMessage="1" promptTitle="Minimum Salary" prompt="FY 2020 Campus Budget Guidelines: https://www.obfs.uillinois.edu/budgeting/urbana-champaign-campus/budget-guidelines/fy-2020" sqref="B30" xr:uid="{00000000-0002-0000-0500-000019000000}"/>
  </dataValidations>
  <hyperlinks>
    <hyperlink ref="B74" r:id="rId1" xr:uid="{00000000-0004-0000-0500-000000000000}"/>
    <hyperlink ref="F4" r:id="rId2" xr:uid="{00000000-0004-0000-0500-000001000000}"/>
    <hyperlink ref="F5" r:id="rId3" xr:uid="{00000000-0004-0000-0500-000002000000}"/>
    <hyperlink ref="F6" r:id="rId4" xr:uid="{00000000-0004-0000-0500-000003000000}"/>
    <hyperlink ref="F7" r:id="rId5" xr:uid="{00000000-0004-0000-0500-000004000000}"/>
    <hyperlink ref="F3" r:id="rId6" xr:uid="{00000000-0004-0000-0500-000005000000}"/>
    <hyperlink ref="F1" r:id="rId7" xr:uid="{00000000-0004-0000-0500-000006000000}"/>
    <hyperlink ref="F2" r:id="rId8" xr:uid="{00000000-0004-0000-0500-000007000000}"/>
  </hyperlinks>
  <printOptions horizontalCentered="1"/>
  <pageMargins left="0.7" right="0.7" top="0.75" bottom="0.75" header="0.3" footer="0.3"/>
  <pageSetup scale="64" fitToHeight="0" orientation="landscape" r:id="rId9"/>
  <headerFooter alignWithMargins="0">
    <oddHeader>&amp;L&amp;G&amp;C&amp;"Arial,Bold"&amp;12SPA Budget Template - FY20&amp;RPage &amp;P of &amp;N</oddHeader>
    <oddFooter>&amp;LSPA v.20190802&amp;C&amp;A&amp;RLast Updated: &amp;D</oddFooter>
  </headerFooter>
  <legacyDrawing r:id="rId10"/>
  <legacyDrawingHF r:id="rId1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BA164"/>
  <sheetViews>
    <sheetView showGridLines="0" zoomScaleNormal="100" workbookViewId="0">
      <pane ySplit="9" topLeftCell="A10" activePane="bottomLeft" state="frozen"/>
      <selection activeCell="A5" sqref="A5:E9"/>
      <selection pane="bottomLeft" activeCell="A5" sqref="A5:E9"/>
    </sheetView>
  </sheetViews>
  <sheetFormatPr baseColWidth="10" defaultColWidth="9.1640625" defaultRowHeight="13" x14ac:dyDescent="0.15"/>
  <cols>
    <col min="1" max="1" width="4.83203125" style="21" customWidth="1"/>
    <col min="2" max="2" width="15.6640625" style="22" customWidth="1"/>
    <col min="3" max="3" width="7" style="23" customWidth="1"/>
    <col min="4" max="4" width="7.83203125" style="23" customWidth="1"/>
    <col min="5" max="5" width="13.33203125" style="10" customWidth="1"/>
    <col min="6" max="9" width="13.33203125" style="16" customWidth="1"/>
    <col min="10" max="10" width="13.33203125" style="63" customWidth="1"/>
    <col min="11" max="16" width="13.33203125" style="14" customWidth="1"/>
    <col min="17" max="17" width="14.5" style="14" customWidth="1"/>
    <col min="18" max="18" width="12.5" style="14" customWidth="1"/>
    <col min="19" max="19" width="12.33203125" style="14" customWidth="1"/>
    <col min="20" max="20" width="11.5" style="14" customWidth="1"/>
    <col min="21" max="21" width="9.6640625" style="14" customWidth="1"/>
    <col min="22" max="23" width="9.1640625" style="14" hidden="1" customWidth="1"/>
    <col min="24" max="16384" width="9.1640625" style="14"/>
  </cols>
  <sheetData>
    <row r="1" spans="1:53" ht="17.25" customHeight="1" x14ac:dyDescent="0.15">
      <c r="A1" s="191" t="s">
        <v>19</v>
      </c>
      <c r="B1" s="192"/>
      <c r="C1" s="449"/>
      <c r="D1" s="449"/>
      <c r="E1" s="449"/>
      <c r="F1" s="197"/>
      <c r="G1" s="223"/>
      <c r="H1" s="223"/>
      <c r="I1" s="223"/>
      <c r="J1" s="242" t="s">
        <v>53</v>
      </c>
      <c r="K1" s="243" t="s">
        <v>52</v>
      </c>
      <c r="Q1" s="511" t="s">
        <v>98</v>
      </c>
      <c r="R1" s="512"/>
      <c r="S1" s="512"/>
      <c r="T1" s="512"/>
      <c r="U1" s="512"/>
      <c r="X1" s="267"/>
    </row>
    <row r="2" spans="1:53" ht="17.25" customHeight="1" x14ac:dyDescent="0.15">
      <c r="A2" s="196" t="s">
        <v>18</v>
      </c>
      <c r="B2" s="197"/>
      <c r="C2" s="450"/>
      <c r="D2" s="450"/>
      <c r="E2" s="450"/>
      <c r="F2" s="292" t="s">
        <v>10</v>
      </c>
      <c r="G2" s="200"/>
      <c r="H2" s="200"/>
      <c r="J2" s="221" t="str">
        <f>IF(AND($C$1=$AB$4,$C$2=$AC$3),$AC$4,IF(AND($C$1=$AB$4,$C$2=$AD$3),$AD$4,IF(AND($C$1=$AB$5,$C$2=$AC$3),$AC$5,IF(AND($C$1=$AB$5,$C$2=$AD$3),$AD$5,IF(AND($C$1=$AB$6,$C$2=$AC$3),$AC$6,IF(AND($C$1=$AB$6,$C$2=$AD$3),$AD$6,"TBD"))))))</f>
        <v>TBD</v>
      </c>
      <c r="K2" s="199">
        <v>0.59899999999999998</v>
      </c>
      <c r="Q2" s="513"/>
      <c r="R2" s="514"/>
      <c r="S2" s="514"/>
      <c r="T2" s="514"/>
      <c r="U2" s="514"/>
      <c r="X2" s="267"/>
    </row>
    <row r="3" spans="1:53" ht="17.25" customHeight="1" x14ac:dyDescent="0.15">
      <c r="A3" s="196" t="s">
        <v>37</v>
      </c>
      <c r="B3" s="197"/>
      <c r="C3" s="450" t="s">
        <v>28</v>
      </c>
      <c r="D3" s="450"/>
      <c r="E3" s="450"/>
      <c r="F3" s="292" t="s">
        <v>11</v>
      </c>
      <c r="G3" s="200"/>
      <c r="H3" s="200"/>
      <c r="I3" s="200"/>
      <c r="J3" s="221">
        <v>0.64</v>
      </c>
      <c r="K3" s="199">
        <v>0.42</v>
      </c>
      <c r="Q3" s="513"/>
      <c r="R3" s="514"/>
      <c r="S3" s="514"/>
      <c r="T3" s="514"/>
      <c r="U3" s="514"/>
      <c r="X3" s="267"/>
      <c r="AB3" s="17"/>
      <c r="AC3" s="14" t="s">
        <v>15</v>
      </c>
      <c r="AD3" s="14" t="s">
        <v>16</v>
      </c>
      <c r="AF3" s="18" t="s">
        <v>27</v>
      </c>
      <c r="AG3" s="18"/>
    </row>
    <row r="4" spans="1:53" ht="17.25" customHeight="1" thickBot="1" x14ac:dyDescent="0.2">
      <c r="A4" s="196" t="s">
        <v>20</v>
      </c>
      <c r="B4" s="197"/>
      <c r="C4" s="450" t="str">
        <f>$J$2</f>
        <v>TBD</v>
      </c>
      <c r="D4" s="450"/>
      <c r="E4" s="450"/>
      <c r="F4" s="292" t="s">
        <v>12</v>
      </c>
      <c r="G4" s="200"/>
      <c r="H4" s="200"/>
      <c r="I4" s="200"/>
      <c r="J4" s="221">
        <v>0.36930000000000002</v>
      </c>
      <c r="K4" s="199">
        <v>0.3422</v>
      </c>
      <c r="Q4" s="513"/>
      <c r="R4" s="514"/>
      <c r="S4" s="514"/>
      <c r="T4" s="514"/>
      <c r="U4" s="514"/>
      <c r="X4" s="267"/>
      <c r="AB4" s="14" t="s">
        <v>68</v>
      </c>
      <c r="AC4" s="19">
        <v>0.58599999999999997</v>
      </c>
      <c r="AD4" s="19">
        <v>0.26</v>
      </c>
      <c r="AF4" s="20" t="s">
        <v>28</v>
      </c>
      <c r="AG4" s="20"/>
    </row>
    <row r="5" spans="1:53" ht="17.25" customHeight="1" x14ac:dyDescent="0.15">
      <c r="A5" s="451" t="s">
        <v>129</v>
      </c>
      <c r="B5" s="452"/>
      <c r="C5" s="452"/>
      <c r="D5" s="452"/>
      <c r="E5" s="453"/>
      <c r="F5" s="292" t="s">
        <v>47</v>
      </c>
      <c r="G5" s="200"/>
      <c r="H5" s="200"/>
      <c r="I5" s="200"/>
      <c r="J5" s="221">
        <v>8.3400000000000002E-2</v>
      </c>
      <c r="K5" s="199">
        <v>3.6900000000000002E-2</v>
      </c>
      <c r="Q5" s="513"/>
      <c r="R5" s="514"/>
      <c r="S5" s="514"/>
      <c r="T5" s="514"/>
      <c r="U5" s="514"/>
      <c r="X5" s="267"/>
      <c r="AB5" s="14" t="s">
        <v>69</v>
      </c>
      <c r="AC5" s="19">
        <v>0.45800000000000002</v>
      </c>
      <c r="AD5" s="19">
        <v>0.26</v>
      </c>
      <c r="AF5" s="20" t="s">
        <v>29</v>
      </c>
      <c r="AG5" s="20"/>
    </row>
    <row r="6" spans="1:53" ht="17.25" customHeight="1" x14ac:dyDescent="0.15">
      <c r="A6" s="454"/>
      <c r="B6" s="455"/>
      <c r="C6" s="455"/>
      <c r="D6" s="455"/>
      <c r="E6" s="456"/>
      <c r="F6" s="292" t="s">
        <v>51</v>
      </c>
      <c r="G6" s="200"/>
      <c r="H6" s="200"/>
      <c r="I6" s="200"/>
      <c r="J6" s="222">
        <v>1E-3</v>
      </c>
      <c r="K6" s="201">
        <v>1E-4</v>
      </c>
      <c r="Q6" s="513"/>
      <c r="R6" s="514"/>
      <c r="S6" s="514"/>
      <c r="T6" s="514"/>
      <c r="U6" s="514"/>
      <c r="X6" s="267"/>
      <c r="AB6" s="14" t="s">
        <v>17</v>
      </c>
      <c r="AC6" s="19">
        <v>0.31900000000000001</v>
      </c>
      <c r="AD6" s="19">
        <v>0.23599999999999999</v>
      </c>
      <c r="AF6" s="20" t="s">
        <v>70</v>
      </c>
    </row>
    <row r="7" spans="1:53" ht="17.25" customHeight="1" x14ac:dyDescent="0.15">
      <c r="A7" s="454"/>
      <c r="B7" s="455"/>
      <c r="C7" s="455"/>
      <c r="D7" s="455"/>
      <c r="E7" s="456"/>
      <c r="F7" s="292" t="s">
        <v>48</v>
      </c>
      <c r="G7" s="200"/>
      <c r="H7" s="200"/>
      <c r="I7" s="200"/>
      <c r="J7" s="221">
        <v>7.7499999999999999E-2</v>
      </c>
      <c r="K7" s="199">
        <v>7.6600000000000001E-2</v>
      </c>
      <c r="Q7" s="513"/>
      <c r="R7" s="514"/>
      <c r="S7" s="514"/>
      <c r="T7" s="514"/>
      <c r="U7" s="514"/>
      <c r="X7" s="267"/>
      <c r="AB7" s="185" t="s">
        <v>71</v>
      </c>
      <c r="AC7" s="19">
        <v>0</v>
      </c>
      <c r="AD7" s="19">
        <v>0</v>
      </c>
    </row>
    <row r="8" spans="1:53" ht="17.25" customHeight="1" x14ac:dyDescent="0.15">
      <c r="A8" s="454"/>
      <c r="B8" s="455"/>
      <c r="C8" s="455"/>
      <c r="D8" s="455"/>
      <c r="E8" s="456"/>
      <c r="F8" s="293" t="s">
        <v>40</v>
      </c>
      <c r="G8" s="200"/>
      <c r="H8" s="200"/>
      <c r="I8" s="200"/>
      <c r="J8" s="221">
        <v>0.03</v>
      </c>
      <c r="K8" s="199"/>
      <c r="Q8" s="513"/>
      <c r="R8" s="514"/>
      <c r="S8" s="514"/>
      <c r="T8" s="514"/>
      <c r="U8" s="514"/>
      <c r="X8" s="267"/>
      <c r="AB8" s="185" t="s">
        <v>72</v>
      </c>
      <c r="AC8" s="19"/>
      <c r="AD8" s="19"/>
    </row>
    <row r="9" spans="1:53" ht="17.25" customHeight="1" thickBot="1" x14ac:dyDescent="0.2">
      <c r="A9" s="457"/>
      <c r="B9" s="458"/>
      <c r="C9" s="458"/>
      <c r="D9" s="458"/>
      <c r="E9" s="459"/>
      <c r="F9" s="293" t="s">
        <v>41</v>
      </c>
      <c r="G9" s="259"/>
      <c r="H9" s="256"/>
      <c r="I9" s="268"/>
      <c r="J9" s="221">
        <v>0.04</v>
      </c>
      <c r="K9" s="199"/>
      <c r="Q9" s="515"/>
      <c r="R9" s="516"/>
      <c r="S9" s="516"/>
      <c r="T9" s="516"/>
      <c r="U9" s="516"/>
      <c r="X9" s="267"/>
      <c r="AB9" s="185" t="s">
        <v>73</v>
      </c>
    </row>
    <row r="10" spans="1:53" s="24" customFormat="1" ht="15" customHeight="1" x14ac:dyDescent="0.3">
      <c r="A10" s="25"/>
      <c r="B10" s="9"/>
      <c r="C10" s="89"/>
      <c r="D10" s="89"/>
      <c r="E10" s="507" t="s">
        <v>83</v>
      </c>
      <c r="F10" s="520"/>
      <c r="G10" s="501" t="s">
        <v>84</v>
      </c>
      <c r="H10" s="501"/>
      <c r="I10" s="501" t="s">
        <v>85</v>
      </c>
      <c r="J10" s="501"/>
      <c r="K10" s="501" t="s">
        <v>86</v>
      </c>
      <c r="L10" s="501"/>
      <c r="M10" s="501" t="s">
        <v>87</v>
      </c>
      <c r="N10" s="501"/>
      <c r="O10" s="499" t="s">
        <v>0</v>
      </c>
      <c r="P10" s="500"/>
      <c r="Q10" s="503" t="str">
        <f ca="1">IF(ISNUMBER(SEARCH("Period 5",M10)),INDIRECT("AA156"),"")</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c r="R10" s="503"/>
      <c r="S10" s="503"/>
      <c r="T10" s="503"/>
      <c r="U10" s="503"/>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row>
    <row r="11" spans="1:53" s="24" customFormat="1" x14ac:dyDescent="0.15">
      <c r="A11" s="25"/>
      <c r="B11" s="9"/>
      <c r="C11" s="89"/>
      <c r="D11" s="89"/>
      <c r="E11" s="170" t="s">
        <v>53</v>
      </c>
      <c r="F11" s="115" t="s">
        <v>52</v>
      </c>
      <c r="G11" s="170" t="s">
        <v>53</v>
      </c>
      <c r="H11" s="115" t="s">
        <v>52</v>
      </c>
      <c r="I11" s="170" t="s">
        <v>53</v>
      </c>
      <c r="J11" s="115" t="s">
        <v>52</v>
      </c>
      <c r="K11" s="170" t="s">
        <v>53</v>
      </c>
      <c r="L11" s="115" t="s">
        <v>52</v>
      </c>
      <c r="M11" s="170" t="s">
        <v>53</v>
      </c>
      <c r="N11" s="115" t="s">
        <v>52</v>
      </c>
      <c r="O11" s="97" t="s">
        <v>53</v>
      </c>
      <c r="P11" s="129" t="s">
        <v>52</v>
      </c>
      <c r="Q11" s="444"/>
      <c r="R11" s="444"/>
      <c r="S11" s="444"/>
      <c r="T11" s="444"/>
      <c r="U11" s="44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row>
    <row r="12" spans="1:53" s="24" customFormat="1" x14ac:dyDescent="0.15">
      <c r="A12" s="25" t="s">
        <v>1</v>
      </c>
      <c r="B12" s="209" t="s">
        <v>107</v>
      </c>
      <c r="C12" s="89"/>
      <c r="D12" s="89"/>
      <c r="E12" s="170"/>
      <c r="F12" s="115"/>
      <c r="G12" s="170"/>
      <c r="H12" s="115"/>
      <c r="I12" s="170"/>
      <c r="J12" s="115"/>
      <c r="K12" s="170"/>
      <c r="L12" s="115"/>
      <c r="M12" s="170"/>
      <c r="N12" s="115"/>
      <c r="O12" s="97"/>
      <c r="P12" s="129"/>
      <c r="Q12" s="444"/>
      <c r="R12" s="444"/>
      <c r="S12" s="444"/>
      <c r="T12" s="444"/>
      <c r="U12" s="44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row>
    <row r="13" spans="1:53" x14ac:dyDescent="0.15">
      <c r="A13" s="25"/>
      <c r="B13" s="187" t="s">
        <v>82</v>
      </c>
      <c r="C13" s="27" t="s">
        <v>21</v>
      </c>
      <c r="D13" s="28"/>
      <c r="E13" s="1">
        <v>0</v>
      </c>
      <c r="F13" s="116">
        <v>0</v>
      </c>
      <c r="G13" s="2">
        <f t="shared" ref="G13:N13" si="0">ROUND(E13*(1+$J$8), 0)</f>
        <v>0</v>
      </c>
      <c r="H13" s="117">
        <f t="shared" si="0"/>
        <v>0</v>
      </c>
      <c r="I13" s="2">
        <f t="shared" si="0"/>
        <v>0</v>
      </c>
      <c r="J13" s="117">
        <f t="shared" si="0"/>
        <v>0</v>
      </c>
      <c r="K13" s="2">
        <f t="shared" si="0"/>
        <v>0</v>
      </c>
      <c r="L13" s="117">
        <f t="shared" si="0"/>
        <v>0</v>
      </c>
      <c r="M13" s="2">
        <f t="shared" si="0"/>
        <v>0</v>
      </c>
      <c r="N13" s="117">
        <f t="shared" si="0"/>
        <v>0</v>
      </c>
      <c r="O13" s="91">
        <f t="shared" ref="O13:O24" si="1">SUMIF($E$11:$N$11,$O$11,E13:N13)</f>
        <v>0</v>
      </c>
      <c r="P13" s="130">
        <f t="shared" ref="P13:P24" si="2">SUMIF($E$11:$N$11,$P$11,E13:N13)</f>
        <v>0</v>
      </c>
      <c r="Q13" s="444"/>
      <c r="R13" s="444"/>
      <c r="S13" s="444"/>
      <c r="T13" s="444"/>
      <c r="U13" s="444"/>
    </row>
    <row r="14" spans="1:53" x14ac:dyDescent="0.15">
      <c r="A14" s="25"/>
      <c r="B14" s="341"/>
      <c r="C14" s="188" t="s">
        <v>22</v>
      </c>
      <c r="D14" s="189">
        <f>$J$4</f>
        <v>0.36930000000000002</v>
      </c>
      <c r="E14" s="224">
        <f>E13*$D14</f>
        <v>0</v>
      </c>
      <c r="F14" s="245">
        <f>F13*$K$4</f>
        <v>0</v>
      </c>
      <c r="G14" s="224">
        <f>G13*$D14</f>
        <v>0</v>
      </c>
      <c r="H14" s="245">
        <f>H13*$K$4</f>
        <v>0</v>
      </c>
      <c r="I14" s="224">
        <f>I13*$D14</f>
        <v>0</v>
      </c>
      <c r="J14" s="245">
        <f>J13*$K$4</f>
        <v>0</v>
      </c>
      <c r="K14" s="224">
        <f>K13*$D14</f>
        <v>0</v>
      </c>
      <c r="L14" s="245">
        <f>L13*$K$4</f>
        <v>0</v>
      </c>
      <c r="M14" s="224">
        <f>M13*$D14</f>
        <v>0</v>
      </c>
      <c r="N14" s="245">
        <f>N13*$K$4</f>
        <v>0</v>
      </c>
      <c r="O14" s="236">
        <f t="shared" si="1"/>
        <v>0</v>
      </c>
      <c r="P14" s="244">
        <f t="shared" si="2"/>
        <v>0</v>
      </c>
      <c r="Q14" s="444"/>
      <c r="R14" s="444"/>
      <c r="S14" s="444"/>
      <c r="T14" s="444"/>
      <c r="U14" s="444"/>
    </row>
    <row r="15" spans="1:53" x14ac:dyDescent="0.15">
      <c r="A15" s="25"/>
      <c r="B15" s="187" t="s">
        <v>78</v>
      </c>
      <c r="C15" s="27" t="s">
        <v>21</v>
      </c>
      <c r="D15" s="28"/>
      <c r="E15" s="2">
        <v>0</v>
      </c>
      <c r="F15" s="117">
        <v>0</v>
      </c>
      <c r="G15" s="2">
        <f t="shared" ref="G15:N15" si="3">ROUND(E15*(1+$J$8), 0)</f>
        <v>0</v>
      </c>
      <c r="H15" s="117">
        <f t="shared" si="3"/>
        <v>0</v>
      </c>
      <c r="I15" s="2">
        <f t="shared" si="3"/>
        <v>0</v>
      </c>
      <c r="J15" s="117">
        <f t="shared" si="3"/>
        <v>0</v>
      </c>
      <c r="K15" s="2">
        <f t="shared" si="3"/>
        <v>0</v>
      </c>
      <c r="L15" s="117">
        <f t="shared" si="3"/>
        <v>0</v>
      </c>
      <c r="M15" s="2">
        <f t="shared" si="3"/>
        <v>0</v>
      </c>
      <c r="N15" s="117">
        <f t="shared" si="3"/>
        <v>0</v>
      </c>
      <c r="O15" s="91">
        <f t="shared" si="1"/>
        <v>0</v>
      </c>
      <c r="P15" s="130">
        <f t="shared" si="2"/>
        <v>0</v>
      </c>
      <c r="Q15" s="444"/>
      <c r="R15" s="444"/>
      <c r="S15" s="444"/>
      <c r="T15" s="444"/>
      <c r="U15" s="444"/>
    </row>
    <row r="16" spans="1:53" x14ac:dyDescent="0.15">
      <c r="A16" s="25"/>
      <c r="B16" s="341"/>
      <c r="C16" s="188" t="s">
        <v>22</v>
      </c>
      <c r="D16" s="189">
        <f>$J$4</f>
        <v>0.36930000000000002</v>
      </c>
      <c r="E16" s="224">
        <f>E15*$D16</f>
        <v>0</v>
      </c>
      <c r="F16" s="245">
        <f>F15*$K$4</f>
        <v>0</v>
      </c>
      <c r="G16" s="224">
        <f>G15*$D16</f>
        <v>0</v>
      </c>
      <c r="H16" s="245">
        <f>H15*$K$4</f>
        <v>0</v>
      </c>
      <c r="I16" s="224">
        <f>I15*$D16</f>
        <v>0</v>
      </c>
      <c r="J16" s="245">
        <f>J15*$K$4</f>
        <v>0</v>
      </c>
      <c r="K16" s="224">
        <f>K15*$D16</f>
        <v>0</v>
      </c>
      <c r="L16" s="245">
        <f>L15*$K$4</f>
        <v>0</v>
      </c>
      <c r="M16" s="224">
        <f>M15*$D16</f>
        <v>0</v>
      </c>
      <c r="N16" s="245">
        <f>N15*$K$4</f>
        <v>0</v>
      </c>
      <c r="O16" s="236">
        <f t="shared" si="1"/>
        <v>0</v>
      </c>
      <c r="P16" s="244">
        <f t="shared" si="2"/>
        <v>0</v>
      </c>
    </row>
    <row r="17" spans="1:53" x14ac:dyDescent="0.15">
      <c r="A17" s="25"/>
      <c r="B17" s="187" t="s">
        <v>79</v>
      </c>
      <c r="C17" s="27" t="s">
        <v>21</v>
      </c>
      <c r="D17" s="28"/>
      <c r="E17" s="2">
        <v>0</v>
      </c>
      <c r="F17" s="117">
        <v>0</v>
      </c>
      <c r="G17" s="2">
        <f t="shared" ref="G17:N17" si="4">ROUND(E17*(1+$J$8), 0)</f>
        <v>0</v>
      </c>
      <c r="H17" s="117">
        <f t="shared" si="4"/>
        <v>0</v>
      </c>
      <c r="I17" s="2">
        <f t="shared" si="4"/>
        <v>0</v>
      </c>
      <c r="J17" s="117">
        <f t="shared" si="4"/>
        <v>0</v>
      </c>
      <c r="K17" s="2">
        <f t="shared" si="4"/>
        <v>0</v>
      </c>
      <c r="L17" s="117">
        <f t="shared" si="4"/>
        <v>0</v>
      </c>
      <c r="M17" s="2">
        <f t="shared" si="4"/>
        <v>0</v>
      </c>
      <c r="N17" s="117">
        <f t="shared" si="4"/>
        <v>0</v>
      </c>
      <c r="O17" s="91">
        <f t="shared" si="1"/>
        <v>0</v>
      </c>
      <c r="P17" s="130">
        <f t="shared" si="2"/>
        <v>0</v>
      </c>
    </row>
    <row r="18" spans="1:53" x14ac:dyDescent="0.15">
      <c r="A18" s="25"/>
      <c r="B18" s="341"/>
      <c r="C18" s="188" t="s">
        <v>22</v>
      </c>
      <c r="D18" s="189">
        <f>$J$4</f>
        <v>0.36930000000000002</v>
      </c>
      <c r="E18" s="224">
        <f>E17*$D18</f>
        <v>0</v>
      </c>
      <c r="F18" s="245">
        <f>F17*$K$4</f>
        <v>0</v>
      </c>
      <c r="G18" s="224">
        <f>G17*$D18</f>
        <v>0</v>
      </c>
      <c r="H18" s="245">
        <f>H17*$K$4</f>
        <v>0</v>
      </c>
      <c r="I18" s="224">
        <f>I17*$D18</f>
        <v>0</v>
      </c>
      <c r="J18" s="245">
        <f>J17*$K$4</f>
        <v>0</v>
      </c>
      <c r="K18" s="224">
        <f>K17*$D18</f>
        <v>0</v>
      </c>
      <c r="L18" s="245">
        <f>L17*$K$4</f>
        <v>0</v>
      </c>
      <c r="M18" s="224">
        <f>M17*$D18</f>
        <v>0</v>
      </c>
      <c r="N18" s="245">
        <f>N17*$K$4</f>
        <v>0</v>
      </c>
      <c r="O18" s="236">
        <f t="shared" si="1"/>
        <v>0</v>
      </c>
      <c r="P18" s="244">
        <f t="shared" si="2"/>
        <v>0</v>
      </c>
    </row>
    <row r="19" spans="1:53" x14ac:dyDescent="0.15">
      <c r="A19" s="25"/>
      <c r="B19" s="187" t="s">
        <v>80</v>
      </c>
      <c r="C19" s="27" t="s">
        <v>21</v>
      </c>
      <c r="D19" s="28"/>
      <c r="E19" s="2">
        <v>0</v>
      </c>
      <c r="F19" s="117">
        <v>0</v>
      </c>
      <c r="G19" s="2">
        <f t="shared" ref="G19:N19" si="5">ROUND(E19*(1+$J$8), 0)</f>
        <v>0</v>
      </c>
      <c r="H19" s="117">
        <f t="shared" si="5"/>
        <v>0</v>
      </c>
      <c r="I19" s="2">
        <f t="shared" si="5"/>
        <v>0</v>
      </c>
      <c r="J19" s="117">
        <f t="shared" si="5"/>
        <v>0</v>
      </c>
      <c r="K19" s="2">
        <f t="shared" si="5"/>
        <v>0</v>
      </c>
      <c r="L19" s="117">
        <f t="shared" si="5"/>
        <v>0</v>
      </c>
      <c r="M19" s="2">
        <f t="shared" si="5"/>
        <v>0</v>
      </c>
      <c r="N19" s="117">
        <f t="shared" si="5"/>
        <v>0</v>
      </c>
      <c r="O19" s="91">
        <f t="shared" si="1"/>
        <v>0</v>
      </c>
      <c r="P19" s="130">
        <f t="shared" si="2"/>
        <v>0</v>
      </c>
    </row>
    <row r="20" spans="1:53" ht="12.75" customHeight="1" x14ac:dyDescent="0.15">
      <c r="A20" s="25"/>
      <c r="B20" s="341"/>
      <c r="C20" s="188" t="s">
        <v>22</v>
      </c>
      <c r="D20" s="189">
        <f>$J$4</f>
        <v>0.36930000000000002</v>
      </c>
      <c r="E20" s="224">
        <f>E19*$D20</f>
        <v>0</v>
      </c>
      <c r="F20" s="245">
        <f>F19*$K$4</f>
        <v>0</v>
      </c>
      <c r="G20" s="224">
        <f>G19*$D20</f>
        <v>0</v>
      </c>
      <c r="H20" s="245">
        <f>H19*$K$4</f>
        <v>0</v>
      </c>
      <c r="I20" s="224">
        <f>I19*$D20</f>
        <v>0</v>
      </c>
      <c r="J20" s="245">
        <f>J19*$K$4</f>
        <v>0</v>
      </c>
      <c r="K20" s="224">
        <f>K19*$D20</f>
        <v>0</v>
      </c>
      <c r="L20" s="245">
        <f>L19*$K$4</f>
        <v>0</v>
      </c>
      <c r="M20" s="224">
        <f>M19*$D20</f>
        <v>0</v>
      </c>
      <c r="N20" s="245">
        <f>N19*$K$4</f>
        <v>0</v>
      </c>
      <c r="O20" s="236">
        <f t="shared" si="1"/>
        <v>0</v>
      </c>
      <c r="P20" s="244">
        <f t="shared" si="2"/>
        <v>0</v>
      </c>
    </row>
    <row r="21" spans="1:53" ht="12.75" customHeight="1" x14ac:dyDescent="0.15">
      <c r="A21" s="25"/>
      <c r="B21" s="187" t="s">
        <v>81</v>
      </c>
      <c r="C21" s="27" t="s">
        <v>21</v>
      </c>
      <c r="D21" s="28"/>
      <c r="E21" s="2">
        <v>0</v>
      </c>
      <c r="F21" s="117">
        <v>0</v>
      </c>
      <c r="G21" s="2">
        <f t="shared" ref="G21:N21" si="6">ROUND(E21*(1+$J$8), 0)</f>
        <v>0</v>
      </c>
      <c r="H21" s="117">
        <f t="shared" si="6"/>
        <v>0</v>
      </c>
      <c r="I21" s="2">
        <f t="shared" si="6"/>
        <v>0</v>
      </c>
      <c r="J21" s="117">
        <f t="shared" si="6"/>
        <v>0</v>
      </c>
      <c r="K21" s="2">
        <f t="shared" si="6"/>
        <v>0</v>
      </c>
      <c r="L21" s="117">
        <f t="shared" si="6"/>
        <v>0</v>
      </c>
      <c r="M21" s="2">
        <f t="shared" si="6"/>
        <v>0</v>
      </c>
      <c r="N21" s="117">
        <f t="shared" si="6"/>
        <v>0</v>
      </c>
      <c r="O21" s="91">
        <f t="shared" si="1"/>
        <v>0</v>
      </c>
      <c r="P21" s="130">
        <f t="shared" si="2"/>
        <v>0</v>
      </c>
    </row>
    <row r="22" spans="1:53" ht="12.75" customHeight="1" x14ac:dyDescent="0.15">
      <c r="A22" s="25"/>
      <c r="B22" s="341"/>
      <c r="C22" s="188" t="s">
        <v>22</v>
      </c>
      <c r="D22" s="189">
        <f>$J$4</f>
        <v>0.36930000000000002</v>
      </c>
      <c r="E22" s="224">
        <f>E21*$D22</f>
        <v>0</v>
      </c>
      <c r="F22" s="245">
        <f>F21*$K$4</f>
        <v>0</v>
      </c>
      <c r="G22" s="224">
        <f>G21*$D22</f>
        <v>0</v>
      </c>
      <c r="H22" s="245">
        <f>H21*$K$4</f>
        <v>0</v>
      </c>
      <c r="I22" s="224">
        <f>I21*$D22</f>
        <v>0</v>
      </c>
      <c r="J22" s="245">
        <f>J21*$K$4</f>
        <v>0</v>
      </c>
      <c r="K22" s="224">
        <f>K21*$D22</f>
        <v>0</v>
      </c>
      <c r="L22" s="245">
        <f>L21*$K$4</f>
        <v>0</v>
      </c>
      <c r="M22" s="224">
        <f>M21*$D22</f>
        <v>0</v>
      </c>
      <c r="N22" s="245">
        <f>N21*$K$4</f>
        <v>0</v>
      </c>
      <c r="O22" s="236">
        <f t="shared" si="1"/>
        <v>0</v>
      </c>
      <c r="P22" s="244">
        <f t="shared" si="2"/>
        <v>0</v>
      </c>
    </row>
    <row r="23" spans="1:53" ht="12.75" customHeight="1" x14ac:dyDescent="0.15">
      <c r="A23" s="25"/>
      <c r="B23" s="26" t="s">
        <v>23</v>
      </c>
      <c r="C23" s="27" t="s">
        <v>21</v>
      </c>
      <c r="D23" s="28"/>
      <c r="E23" s="2">
        <v>0</v>
      </c>
      <c r="F23" s="117">
        <v>0</v>
      </c>
      <c r="G23" s="2">
        <f t="shared" ref="G23:N23" si="7">ROUND(E23*(1+$J$8), 0)</f>
        <v>0</v>
      </c>
      <c r="H23" s="117">
        <f t="shared" si="7"/>
        <v>0</v>
      </c>
      <c r="I23" s="2">
        <f t="shared" si="7"/>
        <v>0</v>
      </c>
      <c r="J23" s="117">
        <f t="shared" si="7"/>
        <v>0</v>
      </c>
      <c r="K23" s="2">
        <f t="shared" si="7"/>
        <v>0</v>
      </c>
      <c r="L23" s="117">
        <f t="shared" si="7"/>
        <v>0</v>
      </c>
      <c r="M23" s="2">
        <f t="shared" si="7"/>
        <v>0</v>
      </c>
      <c r="N23" s="117">
        <f t="shared" si="7"/>
        <v>0</v>
      </c>
      <c r="O23" s="91">
        <f t="shared" si="1"/>
        <v>0</v>
      </c>
      <c r="P23" s="130">
        <f t="shared" si="2"/>
        <v>0</v>
      </c>
    </row>
    <row r="24" spans="1:53" ht="12.75" customHeight="1" x14ac:dyDescent="0.15">
      <c r="A24" s="25"/>
      <c r="B24" s="341"/>
      <c r="C24" s="188" t="s">
        <v>22</v>
      </c>
      <c r="D24" s="189">
        <f>$J$4</f>
        <v>0.36930000000000002</v>
      </c>
      <c r="E24" s="224">
        <f>E23*$D24</f>
        <v>0</v>
      </c>
      <c r="F24" s="245">
        <f>F23*$K$4</f>
        <v>0</v>
      </c>
      <c r="G24" s="224">
        <f>G23*$D24</f>
        <v>0</v>
      </c>
      <c r="H24" s="245">
        <f>H23*$K$4</f>
        <v>0</v>
      </c>
      <c r="I24" s="224">
        <f>I23*$D24</f>
        <v>0</v>
      </c>
      <c r="J24" s="245">
        <f>J23*$K$4</f>
        <v>0</v>
      </c>
      <c r="K24" s="224">
        <f>K23*$D24</f>
        <v>0</v>
      </c>
      <c r="L24" s="245">
        <f>L23*$K$4</f>
        <v>0</v>
      </c>
      <c r="M24" s="224">
        <f>M23*$D24</f>
        <v>0</v>
      </c>
      <c r="N24" s="245">
        <f>N23*$K$4</f>
        <v>0</v>
      </c>
      <c r="O24" s="236">
        <f t="shared" si="1"/>
        <v>0</v>
      </c>
      <c r="P24" s="244">
        <f t="shared" si="2"/>
        <v>0</v>
      </c>
    </row>
    <row r="25" spans="1:53" s="335" customFormat="1" ht="4.5" customHeight="1" x14ac:dyDescent="0.15">
      <c r="A25" s="332"/>
      <c r="B25" s="330"/>
      <c r="C25" s="367"/>
      <c r="D25" s="7"/>
      <c r="E25" s="30"/>
      <c r="F25" s="30"/>
      <c r="G25" s="30"/>
      <c r="H25" s="30"/>
      <c r="I25" s="30"/>
      <c r="J25" s="30"/>
      <c r="K25" s="30"/>
      <c r="L25" s="30"/>
      <c r="M25" s="30"/>
      <c r="N25" s="30"/>
      <c r="O25" s="322"/>
      <c r="P25" s="323"/>
    </row>
    <row r="26" spans="1:53" ht="11.25" customHeight="1" x14ac:dyDescent="0.15">
      <c r="A26" s="25"/>
      <c r="B26" s="290" t="s">
        <v>112</v>
      </c>
      <c r="C26" s="37" t="s">
        <v>21</v>
      </c>
      <c r="D26" s="7"/>
      <c r="E26" s="15">
        <f t="shared" ref="E26:N27" si="8">SUMIF($C$13:$C$25,$C26,E$13:E$25)</f>
        <v>0</v>
      </c>
      <c r="F26" s="118">
        <f t="shared" si="8"/>
        <v>0</v>
      </c>
      <c r="G26" s="15">
        <f t="shared" si="8"/>
        <v>0</v>
      </c>
      <c r="H26" s="118">
        <f t="shared" si="8"/>
        <v>0</v>
      </c>
      <c r="I26" s="15">
        <f t="shared" si="8"/>
        <v>0</v>
      </c>
      <c r="J26" s="118">
        <f t="shared" si="8"/>
        <v>0</v>
      </c>
      <c r="K26" s="15">
        <f t="shared" si="8"/>
        <v>0</v>
      </c>
      <c r="L26" s="118">
        <f t="shared" si="8"/>
        <v>0</v>
      </c>
      <c r="M26" s="15">
        <f t="shared" si="8"/>
        <v>0</v>
      </c>
      <c r="N26" s="118">
        <f t="shared" si="8"/>
        <v>0</v>
      </c>
      <c r="O26" s="91">
        <f>SUMIF($E$11:$N$11,$O$11,E26:N26)</f>
        <v>0</v>
      </c>
      <c r="P26" s="130">
        <f>SUMIF($E$11:$N$11,$P$11,E26:N26)</f>
        <v>0</v>
      </c>
    </row>
    <row r="27" spans="1:53" s="23" customFormat="1" ht="12.75" customHeight="1" x14ac:dyDescent="0.15">
      <c r="A27" s="32"/>
      <c r="B27" s="11"/>
      <c r="C27" s="88" t="s">
        <v>22</v>
      </c>
      <c r="D27" s="33"/>
      <c r="E27" s="34">
        <f t="shared" si="8"/>
        <v>0</v>
      </c>
      <c r="F27" s="119">
        <f t="shared" si="8"/>
        <v>0</v>
      </c>
      <c r="G27" s="34">
        <f t="shared" si="8"/>
        <v>0</v>
      </c>
      <c r="H27" s="119">
        <f t="shared" si="8"/>
        <v>0</v>
      </c>
      <c r="I27" s="34">
        <f t="shared" si="8"/>
        <v>0</v>
      </c>
      <c r="J27" s="119">
        <f t="shared" si="8"/>
        <v>0</v>
      </c>
      <c r="K27" s="34">
        <f t="shared" si="8"/>
        <v>0</v>
      </c>
      <c r="L27" s="119">
        <f t="shared" si="8"/>
        <v>0</v>
      </c>
      <c r="M27" s="34">
        <f t="shared" si="8"/>
        <v>0</v>
      </c>
      <c r="N27" s="119">
        <f t="shared" si="8"/>
        <v>0</v>
      </c>
      <c r="O27" s="92">
        <f>SUMIF($E$11:$N$11,$O$11,E27:N27)</f>
        <v>0</v>
      </c>
      <c r="P27" s="131">
        <f>SUMIF($E$11:$N$11,$P$11,E27:N27)</f>
        <v>0</v>
      </c>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row>
    <row r="28" spans="1:53" s="23" customFormat="1" ht="12" customHeight="1" x14ac:dyDescent="0.15">
      <c r="A28" s="32"/>
      <c r="B28" s="11"/>
      <c r="C28" s="37" t="s">
        <v>0</v>
      </c>
      <c r="D28" s="38"/>
      <c r="E28" s="39">
        <f>SUM(E26:E27)</f>
        <v>0</v>
      </c>
      <c r="F28" s="120">
        <f>SUM(F26:F27)</f>
        <v>0</v>
      </c>
      <c r="G28" s="39">
        <f t="shared" ref="G28:N28" si="9">SUM(G26:G27)</f>
        <v>0</v>
      </c>
      <c r="H28" s="120">
        <f t="shared" si="9"/>
        <v>0</v>
      </c>
      <c r="I28" s="39">
        <f t="shared" si="9"/>
        <v>0</v>
      </c>
      <c r="J28" s="120">
        <f t="shared" si="9"/>
        <v>0</v>
      </c>
      <c r="K28" s="39">
        <f t="shared" si="9"/>
        <v>0</v>
      </c>
      <c r="L28" s="120">
        <f t="shared" si="9"/>
        <v>0</v>
      </c>
      <c r="M28" s="39">
        <f t="shared" si="9"/>
        <v>0</v>
      </c>
      <c r="N28" s="120">
        <f t="shared" si="9"/>
        <v>0</v>
      </c>
      <c r="O28" s="94">
        <f>SUMIF($E$11:$N$11,$O$11,E28:N28)</f>
        <v>0</v>
      </c>
      <c r="P28" s="132">
        <f>SUMIF($E$11:$N$11,$P$11,E28:N28)</f>
        <v>0</v>
      </c>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row>
    <row r="29" spans="1:53" s="335" customFormat="1" ht="12.75" customHeight="1" x14ac:dyDescent="0.15">
      <c r="A29" s="25" t="s">
        <v>2</v>
      </c>
      <c r="B29" s="209" t="s">
        <v>108</v>
      </c>
      <c r="C29" s="366"/>
      <c r="D29" s="366"/>
      <c r="E29" s="30"/>
      <c r="F29" s="30"/>
      <c r="G29" s="30"/>
      <c r="H29" s="30"/>
      <c r="I29" s="30"/>
      <c r="J29" s="30"/>
      <c r="K29" s="30"/>
      <c r="L29" s="30"/>
      <c r="M29" s="30"/>
      <c r="N29" s="30"/>
      <c r="O29" s="322"/>
      <c r="P29" s="323"/>
    </row>
    <row r="30" spans="1:53" x14ac:dyDescent="0.15">
      <c r="A30" s="25"/>
      <c r="B30" s="187" t="s">
        <v>132</v>
      </c>
      <c r="C30" s="27" t="s">
        <v>21</v>
      </c>
      <c r="D30" s="28"/>
      <c r="E30" s="2">
        <v>0</v>
      </c>
      <c r="F30" s="117">
        <v>0</v>
      </c>
      <c r="G30" s="2">
        <f t="shared" ref="G30:N30" si="10">ROUND(E30*(1+$J$8), 0)</f>
        <v>0</v>
      </c>
      <c r="H30" s="117">
        <f t="shared" si="10"/>
        <v>0</v>
      </c>
      <c r="I30" s="2">
        <f t="shared" si="10"/>
        <v>0</v>
      </c>
      <c r="J30" s="117">
        <f t="shared" si="10"/>
        <v>0</v>
      </c>
      <c r="K30" s="2">
        <f t="shared" si="10"/>
        <v>0</v>
      </c>
      <c r="L30" s="117">
        <f t="shared" si="10"/>
        <v>0</v>
      </c>
      <c r="M30" s="2">
        <f t="shared" si="10"/>
        <v>0</v>
      </c>
      <c r="N30" s="117">
        <f t="shared" si="10"/>
        <v>0</v>
      </c>
      <c r="O30" s="91">
        <f t="shared" ref="O30:O45" si="11">SUMIF($E$11:$N$11,$O$11,E30:N30)</f>
        <v>0</v>
      </c>
      <c r="P30" s="130">
        <f t="shared" ref="P30:P45" si="12">SUMIF($E$11:$N$11,$P$11,E30:N30)</f>
        <v>0</v>
      </c>
    </row>
    <row r="31" spans="1:53" x14ac:dyDescent="0.15">
      <c r="A31" s="25"/>
      <c r="B31" s="341"/>
      <c r="C31" s="188" t="s">
        <v>22</v>
      </c>
      <c r="D31" s="189">
        <f>$J$4</f>
        <v>0.36930000000000002</v>
      </c>
      <c r="E31" s="224">
        <f>E30*$D31</f>
        <v>0</v>
      </c>
      <c r="F31" s="245">
        <f>F30*$K$4</f>
        <v>0</v>
      </c>
      <c r="G31" s="224">
        <f>G30*$D31</f>
        <v>0</v>
      </c>
      <c r="H31" s="245">
        <f>H30*$K$4</f>
        <v>0</v>
      </c>
      <c r="I31" s="224">
        <f>I30*$D31</f>
        <v>0</v>
      </c>
      <c r="J31" s="245">
        <f>J30*$K$4</f>
        <v>0</v>
      </c>
      <c r="K31" s="224">
        <f>K30*$D31</f>
        <v>0</v>
      </c>
      <c r="L31" s="245">
        <f>L30*$K$4</f>
        <v>0</v>
      </c>
      <c r="M31" s="224">
        <f>M30*$D31</f>
        <v>0</v>
      </c>
      <c r="N31" s="245">
        <f>N30*$K$4</f>
        <v>0</v>
      </c>
      <c r="O31" s="236">
        <f t="shared" si="11"/>
        <v>0</v>
      </c>
      <c r="P31" s="244">
        <f t="shared" si="12"/>
        <v>0</v>
      </c>
    </row>
    <row r="32" spans="1:53" x14ac:dyDescent="0.15">
      <c r="A32" s="25"/>
      <c r="B32" s="26" t="s">
        <v>24</v>
      </c>
      <c r="C32" s="27" t="s">
        <v>21</v>
      </c>
      <c r="D32" s="28"/>
      <c r="E32" s="2">
        <v>0</v>
      </c>
      <c r="F32" s="117">
        <v>0</v>
      </c>
      <c r="G32" s="2">
        <f t="shared" ref="G32:N32" si="13">ROUND(E32*(1+$J$8), 0)</f>
        <v>0</v>
      </c>
      <c r="H32" s="117">
        <f t="shared" si="13"/>
        <v>0</v>
      </c>
      <c r="I32" s="2">
        <f t="shared" si="13"/>
        <v>0</v>
      </c>
      <c r="J32" s="117">
        <f t="shared" si="13"/>
        <v>0</v>
      </c>
      <c r="K32" s="2">
        <f t="shared" si="13"/>
        <v>0</v>
      </c>
      <c r="L32" s="117">
        <f t="shared" si="13"/>
        <v>0</v>
      </c>
      <c r="M32" s="2">
        <f t="shared" si="13"/>
        <v>0</v>
      </c>
      <c r="N32" s="117">
        <f t="shared" si="13"/>
        <v>0</v>
      </c>
      <c r="O32" s="91">
        <f t="shared" si="11"/>
        <v>0</v>
      </c>
      <c r="P32" s="130">
        <f t="shared" si="12"/>
        <v>0</v>
      </c>
    </row>
    <row r="33" spans="1:16" x14ac:dyDescent="0.15">
      <c r="A33" s="25"/>
      <c r="B33" s="341"/>
      <c r="C33" s="188" t="s">
        <v>22</v>
      </c>
      <c r="D33" s="189">
        <f>$J$4</f>
        <v>0.36930000000000002</v>
      </c>
      <c r="E33" s="224">
        <f>E32*$D33</f>
        <v>0</v>
      </c>
      <c r="F33" s="245">
        <f>F32*$K$4</f>
        <v>0</v>
      </c>
      <c r="G33" s="224">
        <f>G32*$D33</f>
        <v>0</v>
      </c>
      <c r="H33" s="245">
        <f>H32*$K$4</f>
        <v>0</v>
      </c>
      <c r="I33" s="224">
        <f>I32*$D33</f>
        <v>0</v>
      </c>
      <c r="J33" s="245">
        <f>J32*$K$4</f>
        <v>0</v>
      </c>
      <c r="K33" s="224">
        <f>K32*$D33</f>
        <v>0</v>
      </c>
      <c r="L33" s="245">
        <f>L32*$K$4</f>
        <v>0</v>
      </c>
      <c r="M33" s="224">
        <f>M32*$D33</f>
        <v>0</v>
      </c>
      <c r="N33" s="245">
        <f>N32*$K$4</f>
        <v>0</v>
      </c>
      <c r="O33" s="236">
        <f t="shared" si="11"/>
        <v>0</v>
      </c>
      <c r="P33" s="244">
        <f t="shared" si="12"/>
        <v>0</v>
      </c>
    </row>
    <row r="34" spans="1:16" x14ac:dyDescent="0.15">
      <c r="A34" s="25"/>
      <c r="B34" s="187" t="s">
        <v>131</v>
      </c>
      <c r="C34" s="27" t="s">
        <v>21</v>
      </c>
      <c r="D34" s="28"/>
      <c r="E34" s="2">
        <v>0</v>
      </c>
      <c r="F34" s="117">
        <v>0</v>
      </c>
      <c r="G34" s="2">
        <f t="shared" ref="G34:N34" si="14">ROUND(E34*(1+$J$8), 0)</f>
        <v>0</v>
      </c>
      <c r="H34" s="117">
        <f t="shared" si="14"/>
        <v>0</v>
      </c>
      <c r="I34" s="2">
        <f t="shared" si="14"/>
        <v>0</v>
      </c>
      <c r="J34" s="117">
        <f t="shared" si="14"/>
        <v>0</v>
      </c>
      <c r="K34" s="2">
        <f t="shared" si="14"/>
        <v>0</v>
      </c>
      <c r="L34" s="117">
        <f t="shared" si="14"/>
        <v>0</v>
      </c>
      <c r="M34" s="2">
        <f t="shared" si="14"/>
        <v>0</v>
      </c>
      <c r="N34" s="117">
        <f t="shared" si="14"/>
        <v>0</v>
      </c>
      <c r="O34" s="91">
        <f t="shared" si="11"/>
        <v>0</v>
      </c>
      <c r="P34" s="130">
        <f t="shared" si="12"/>
        <v>0</v>
      </c>
    </row>
    <row r="35" spans="1:16" x14ac:dyDescent="0.15">
      <c r="A35" s="25"/>
      <c r="B35" s="341"/>
      <c r="C35" s="188" t="s">
        <v>22</v>
      </c>
      <c r="D35" s="189">
        <f>$J$5</f>
        <v>8.3400000000000002E-2</v>
      </c>
      <c r="E35" s="224">
        <f>E34*$D35</f>
        <v>0</v>
      </c>
      <c r="F35" s="245">
        <f>F34*$K$4</f>
        <v>0</v>
      </c>
      <c r="G35" s="224">
        <f>G34*$D35</f>
        <v>0</v>
      </c>
      <c r="H35" s="245">
        <f>H34*$K$4</f>
        <v>0</v>
      </c>
      <c r="I35" s="224">
        <f>I34*$D35</f>
        <v>0</v>
      </c>
      <c r="J35" s="245">
        <f>J34*$K$4</f>
        <v>0</v>
      </c>
      <c r="K35" s="224">
        <f>K34*$D35</f>
        <v>0</v>
      </c>
      <c r="L35" s="245">
        <f>L34*$K$4</f>
        <v>0</v>
      </c>
      <c r="M35" s="224">
        <f>M34*$D35</f>
        <v>0</v>
      </c>
      <c r="N35" s="245">
        <f>N34*$K$4</f>
        <v>0</v>
      </c>
      <c r="O35" s="236">
        <f t="shared" si="11"/>
        <v>0</v>
      </c>
      <c r="P35" s="244">
        <f t="shared" si="12"/>
        <v>0</v>
      </c>
    </row>
    <row r="36" spans="1:16" x14ac:dyDescent="0.15">
      <c r="A36" s="25"/>
      <c r="B36" s="26" t="s">
        <v>25</v>
      </c>
      <c r="C36" s="27" t="s">
        <v>21</v>
      </c>
      <c r="D36" s="28"/>
      <c r="E36" s="2">
        <v>0</v>
      </c>
      <c r="F36" s="117">
        <v>0</v>
      </c>
      <c r="G36" s="2">
        <f t="shared" ref="G36:N36" si="15">ROUND(E36*(1+$J$8), 0)</f>
        <v>0</v>
      </c>
      <c r="H36" s="117">
        <f t="shared" si="15"/>
        <v>0</v>
      </c>
      <c r="I36" s="2">
        <f t="shared" si="15"/>
        <v>0</v>
      </c>
      <c r="J36" s="117">
        <f t="shared" si="15"/>
        <v>0</v>
      </c>
      <c r="K36" s="2">
        <f t="shared" si="15"/>
        <v>0</v>
      </c>
      <c r="L36" s="117">
        <f t="shared" si="15"/>
        <v>0</v>
      </c>
      <c r="M36" s="2">
        <f t="shared" si="15"/>
        <v>0</v>
      </c>
      <c r="N36" s="117">
        <f t="shared" si="15"/>
        <v>0</v>
      </c>
      <c r="O36" s="91">
        <f t="shared" si="11"/>
        <v>0</v>
      </c>
      <c r="P36" s="130">
        <f t="shared" si="12"/>
        <v>0</v>
      </c>
    </row>
    <row r="37" spans="1:16" x14ac:dyDescent="0.15">
      <c r="A37" s="25"/>
      <c r="B37" s="341"/>
      <c r="C37" s="188" t="s">
        <v>22</v>
      </c>
      <c r="D37" s="189">
        <f>$J$6</f>
        <v>1E-3</v>
      </c>
      <c r="E37" s="224">
        <f>E36*$D37</f>
        <v>0</v>
      </c>
      <c r="F37" s="245">
        <f>F36*$K$4</f>
        <v>0</v>
      </c>
      <c r="G37" s="224">
        <f>G36*$D37</f>
        <v>0</v>
      </c>
      <c r="H37" s="245">
        <f>H36*$K$4</f>
        <v>0</v>
      </c>
      <c r="I37" s="224">
        <f>I36*$D37</f>
        <v>0</v>
      </c>
      <c r="J37" s="245">
        <f>J36*$K$4</f>
        <v>0</v>
      </c>
      <c r="K37" s="224">
        <f>K36*$D37</f>
        <v>0</v>
      </c>
      <c r="L37" s="245">
        <f>L36*$K$4</f>
        <v>0</v>
      </c>
      <c r="M37" s="224">
        <f>M36*$D37</f>
        <v>0</v>
      </c>
      <c r="N37" s="245">
        <f>N36*$K$4</f>
        <v>0</v>
      </c>
      <c r="O37" s="236">
        <f t="shared" si="11"/>
        <v>0</v>
      </c>
      <c r="P37" s="244">
        <f t="shared" si="12"/>
        <v>0</v>
      </c>
    </row>
    <row r="38" spans="1:16" x14ac:dyDescent="0.15">
      <c r="A38" s="25"/>
      <c r="B38" s="187" t="s">
        <v>77</v>
      </c>
      <c r="C38" s="27" t="s">
        <v>21</v>
      </c>
      <c r="D38" s="28"/>
      <c r="E38" s="2">
        <v>0</v>
      </c>
      <c r="F38" s="117">
        <v>0</v>
      </c>
      <c r="G38" s="2">
        <f t="shared" ref="G38:N38" si="16">ROUND(E38*(1+$J$8), 0)</f>
        <v>0</v>
      </c>
      <c r="H38" s="117">
        <f t="shared" si="16"/>
        <v>0</v>
      </c>
      <c r="I38" s="2">
        <f t="shared" si="16"/>
        <v>0</v>
      </c>
      <c r="J38" s="117">
        <f t="shared" si="16"/>
        <v>0</v>
      </c>
      <c r="K38" s="2">
        <f t="shared" si="16"/>
        <v>0</v>
      </c>
      <c r="L38" s="117">
        <f t="shared" si="16"/>
        <v>0</v>
      </c>
      <c r="M38" s="2">
        <f t="shared" si="16"/>
        <v>0</v>
      </c>
      <c r="N38" s="117">
        <f t="shared" si="16"/>
        <v>0</v>
      </c>
      <c r="O38" s="91">
        <f t="shared" si="11"/>
        <v>0</v>
      </c>
      <c r="P38" s="130">
        <f t="shared" si="12"/>
        <v>0</v>
      </c>
    </row>
    <row r="39" spans="1:16" x14ac:dyDescent="0.15">
      <c r="A39" s="25"/>
      <c r="B39" s="341"/>
      <c r="C39" s="188" t="s">
        <v>22</v>
      </c>
      <c r="D39" s="189">
        <f>$J$4</f>
        <v>0.36930000000000002</v>
      </c>
      <c r="E39" s="224">
        <f>E38*$D39</f>
        <v>0</v>
      </c>
      <c r="F39" s="245">
        <f>F38*$K$4</f>
        <v>0</v>
      </c>
      <c r="G39" s="224">
        <f>G38*$D39</f>
        <v>0</v>
      </c>
      <c r="H39" s="245">
        <f>H38*$K$4</f>
        <v>0</v>
      </c>
      <c r="I39" s="224">
        <f>I38*$D39</f>
        <v>0</v>
      </c>
      <c r="J39" s="245">
        <f>J38*$K$4</f>
        <v>0</v>
      </c>
      <c r="K39" s="224">
        <f>K38*$D39</f>
        <v>0</v>
      </c>
      <c r="L39" s="245">
        <f>L38*$K$4</f>
        <v>0</v>
      </c>
      <c r="M39" s="224">
        <f>M38*$D39</f>
        <v>0</v>
      </c>
      <c r="N39" s="245">
        <f>N38*$K$4</f>
        <v>0</v>
      </c>
      <c r="O39" s="236">
        <f t="shared" si="11"/>
        <v>0</v>
      </c>
      <c r="P39" s="244">
        <f t="shared" si="12"/>
        <v>0</v>
      </c>
    </row>
    <row r="40" spans="1:16" x14ac:dyDescent="0.15">
      <c r="A40" s="25"/>
      <c r="B40" s="26" t="s">
        <v>26</v>
      </c>
      <c r="C40" s="207" t="s">
        <v>21</v>
      </c>
      <c r="D40" s="28"/>
      <c r="E40" s="2">
        <v>0</v>
      </c>
      <c r="F40" s="117">
        <v>0</v>
      </c>
      <c r="G40" s="2">
        <f t="shared" ref="G40:N40" si="17">ROUND(E40*(1+$J$8), 0)</f>
        <v>0</v>
      </c>
      <c r="H40" s="117">
        <f t="shared" si="17"/>
        <v>0</v>
      </c>
      <c r="I40" s="2">
        <f t="shared" si="17"/>
        <v>0</v>
      </c>
      <c r="J40" s="117">
        <f t="shared" si="17"/>
        <v>0</v>
      </c>
      <c r="K40" s="2">
        <f t="shared" si="17"/>
        <v>0</v>
      </c>
      <c r="L40" s="117">
        <f t="shared" si="17"/>
        <v>0</v>
      </c>
      <c r="M40" s="2">
        <f t="shared" si="17"/>
        <v>0</v>
      </c>
      <c r="N40" s="117">
        <f t="shared" si="17"/>
        <v>0</v>
      </c>
      <c r="O40" s="91">
        <f t="shared" si="11"/>
        <v>0</v>
      </c>
      <c r="P40" s="130">
        <f t="shared" si="12"/>
        <v>0</v>
      </c>
    </row>
    <row r="41" spans="1:16" x14ac:dyDescent="0.15">
      <c r="A41" s="25"/>
      <c r="B41" s="341"/>
      <c r="C41" s="188" t="s">
        <v>22</v>
      </c>
      <c r="D41" s="189">
        <f>$J$7</f>
        <v>7.7499999999999999E-2</v>
      </c>
      <c r="E41" s="224">
        <f>E40*$D41</f>
        <v>0</v>
      </c>
      <c r="F41" s="245">
        <f>F40*$K$4</f>
        <v>0</v>
      </c>
      <c r="G41" s="224">
        <f>G40*$D41</f>
        <v>0</v>
      </c>
      <c r="H41" s="245">
        <f>H40*$K$4</f>
        <v>0</v>
      </c>
      <c r="I41" s="224">
        <f>I40*$D41</f>
        <v>0</v>
      </c>
      <c r="J41" s="245">
        <f>J40*$K$4</f>
        <v>0</v>
      </c>
      <c r="K41" s="224">
        <f>K40*$D41</f>
        <v>0</v>
      </c>
      <c r="L41" s="245">
        <f>L40*$K$4</f>
        <v>0</v>
      </c>
      <c r="M41" s="224">
        <f>M40*$D41</f>
        <v>0</v>
      </c>
      <c r="N41" s="245">
        <f>N40*$K$4</f>
        <v>0</v>
      </c>
      <c r="O41" s="236">
        <f t="shared" si="11"/>
        <v>0</v>
      </c>
      <c r="P41" s="244">
        <f t="shared" si="12"/>
        <v>0</v>
      </c>
    </row>
    <row r="42" spans="1:16" s="335" customFormat="1" ht="4.5" customHeight="1" x14ac:dyDescent="0.15">
      <c r="A42" s="332"/>
      <c r="B42" s="388"/>
      <c r="C42" s="190"/>
      <c r="D42" s="389"/>
      <c r="E42" s="390"/>
      <c r="F42" s="390"/>
      <c r="G42" s="390"/>
      <c r="H42" s="390"/>
      <c r="I42" s="390"/>
      <c r="J42" s="390"/>
      <c r="K42" s="390"/>
      <c r="L42" s="390"/>
      <c r="M42" s="390"/>
      <c r="N42" s="390"/>
      <c r="O42" s="391"/>
      <c r="P42" s="392"/>
    </row>
    <row r="43" spans="1:16" x14ac:dyDescent="0.15">
      <c r="A43" s="25"/>
      <c r="B43" s="290" t="s">
        <v>112</v>
      </c>
      <c r="C43" s="37" t="s">
        <v>21</v>
      </c>
      <c r="D43" s="7"/>
      <c r="E43" s="15">
        <f t="shared" ref="E43:N44" si="18">SUMIF($C$30:$C$42,$C43,E$30:E$42)</f>
        <v>0</v>
      </c>
      <c r="F43" s="118">
        <f t="shared" si="18"/>
        <v>0</v>
      </c>
      <c r="G43" s="15">
        <f t="shared" si="18"/>
        <v>0</v>
      </c>
      <c r="H43" s="118">
        <f t="shared" si="18"/>
        <v>0</v>
      </c>
      <c r="I43" s="15">
        <f t="shared" si="18"/>
        <v>0</v>
      </c>
      <c r="J43" s="118">
        <f t="shared" si="18"/>
        <v>0</v>
      </c>
      <c r="K43" s="15">
        <f t="shared" si="18"/>
        <v>0</v>
      </c>
      <c r="L43" s="118">
        <f t="shared" si="18"/>
        <v>0</v>
      </c>
      <c r="M43" s="15">
        <f t="shared" si="18"/>
        <v>0</v>
      </c>
      <c r="N43" s="118">
        <f t="shared" si="18"/>
        <v>0</v>
      </c>
      <c r="O43" s="91">
        <f t="shared" si="11"/>
        <v>0</v>
      </c>
      <c r="P43" s="130">
        <f t="shared" si="12"/>
        <v>0</v>
      </c>
    </row>
    <row r="44" spans="1:16" x14ac:dyDescent="0.15">
      <c r="A44" s="25"/>
      <c r="B44" s="26"/>
      <c r="C44" s="88" t="s">
        <v>22</v>
      </c>
      <c r="D44" s="314"/>
      <c r="E44" s="363">
        <f t="shared" si="18"/>
        <v>0</v>
      </c>
      <c r="F44" s="415">
        <f t="shared" si="18"/>
        <v>0</v>
      </c>
      <c r="G44" s="363">
        <f t="shared" si="18"/>
        <v>0</v>
      </c>
      <c r="H44" s="415">
        <f t="shared" si="18"/>
        <v>0</v>
      </c>
      <c r="I44" s="363">
        <f t="shared" si="18"/>
        <v>0</v>
      </c>
      <c r="J44" s="415">
        <f t="shared" si="18"/>
        <v>0</v>
      </c>
      <c r="K44" s="363">
        <f t="shared" si="18"/>
        <v>0</v>
      </c>
      <c r="L44" s="415">
        <f t="shared" si="18"/>
        <v>0</v>
      </c>
      <c r="M44" s="363">
        <f t="shared" si="18"/>
        <v>0</v>
      </c>
      <c r="N44" s="415">
        <f t="shared" si="18"/>
        <v>0</v>
      </c>
      <c r="O44" s="370">
        <f t="shared" si="11"/>
        <v>0</v>
      </c>
      <c r="P44" s="416">
        <f t="shared" si="12"/>
        <v>0</v>
      </c>
    </row>
    <row r="45" spans="1:16" x14ac:dyDescent="0.15">
      <c r="A45" s="25"/>
      <c r="B45" s="9"/>
      <c r="C45" s="37" t="s">
        <v>0</v>
      </c>
      <c r="D45" s="31"/>
      <c r="E45" s="39">
        <f>SUM(E43:E44)</f>
        <v>0</v>
      </c>
      <c r="F45" s="120">
        <f>SUM(F43:F44)</f>
        <v>0</v>
      </c>
      <c r="G45" s="39">
        <f t="shared" ref="G45:N45" si="19">SUM(G43:G44)</f>
        <v>0</v>
      </c>
      <c r="H45" s="120">
        <f t="shared" si="19"/>
        <v>0</v>
      </c>
      <c r="I45" s="39">
        <f t="shared" si="19"/>
        <v>0</v>
      </c>
      <c r="J45" s="120">
        <f t="shared" si="19"/>
        <v>0</v>
      </c>
      <c r="K45" s="39">
        <f t="shared" si="19"/>
        <v>0</v>
      </c>
      <c r="L45" s="120">
        <f t="shared" si="19"/>
        <v>0</v>
      </c>
      <c r="M45" s="39">
        <f t="shared" si="19"/>
        <v>0</v>
      </c>
      <c r="N45" s="120">
        <f t="shared" si="19"/>
        <v>0</v>
      </c>
      <c r="O45" s="94">
        <f t="shared" si="11"/>
        <v>0</v>
      </c>
      <c r="P45" s="132">
        <f t="shared" si="12"/>
        <v>0</v>
      </c>
    </row>
    <row r="46" spans="1:16" s="335" customFormat="1" ht="4.5" customHeight="1" x14ac:dyDescent="0.15">
      <c r="A46" s="332"/>
      <c r="B46" s="330"/>
      <c r="C46" s="367"/>
      <c r="D46" s="367"/>
      <c r="E46" s="36"/>
      <c r="F46" s="36"/>
      <c r="G46" s="36"/>
      <c r="H46" s="36"/>
      <c r="I46" s="36"/>
      <c r="J46" s="36"/>
      <c r="K46" s="36"/>
      <c r="L46" s="36"/>
      <c r="M46" s="36"/>
      <c r="N46" s="36"/>
      <c r="O46" s="328"/>
      <c r="P46" s="329"/>
    </row>
    <row r="47" spans="1:16" x14ac:dyDescent="0.15">
      <c r="A47" s="25"/>
      <c r="B47" s="12"/>
      <c r="C47" s="37" t="s">
        <v>21</v>
      </c>
      <c r="D47" s="31"/>
      <c r="E47" s="15">
        <f t="shared" ref="E47:N47" si="20">E26+E43</f>
        <v>0</v>
      </c>
      <c r="F47" s="118">
        <f t="shared" si="20"/>
        <v>0</v>
      </c>
      <c r="G47" s="15">
        <f t="shared" si="20"/>
        <v>0</v>
      </c>
      <c r="H47" s="118">
        <f t="shared" si="20"/>
        <v>0</v>
      </c>
      <c r="I47" s="15">
        <f t="shared" si="20"/>
        <v>0</v>
      </c>
      <c r="J47" s="118">
        <f t="shared" si="20"/>
        <v>0</v>
      </c>
      <c r="K47" s="15">
        <f t="shared" si="20"/>
        <v>0</v>
      </c>
      <c r="L47" s="118">
        <f t="shared" si="20"/>
        <v>0</v>
      </c>
      <c r="M47" s="15">
        <f t="shared" si="20"/>
        <v>0</v>
      </c>
      <c r="N47" s="118">
        <f t="shared" si="20"/>
        <v>0</v>
      </c>
      <c r="O47" s="91">
        <f>SUMIF($E$11:$N$11,$O$11,E47:N47)</f>
        <v>0</v>
      </c>
      <c r="P47" s="130">
        <f>SUMIF($E$11:$N$11,$P$11,E47:N47)</f>
        <v>0</v>
      </c>
    </row>
    <row r="48" spans="1:16" x14ac:dyDescent="0.15">
      <c r="A48" s="25" t="s">
        <v>3</v>
      </c>
      <c r="B48" s="285" t="s">
        <v>109</v>
      </c>
      <c r="C48" s="88" t="s">
        <v>22</v>
      </c>
      <c r="D48" s="315"/>
      <c r="E48" s="363">
        <f t="shared" ref="E48:N48" si="21">E27+E44</f>
        <v>0</v>
      </c>
      <c r="F48" s="415">
        <f t="shared" si="21"/>
        <v>0</v>
      </c>
      <c r="G48" s="363">
        <f t="shared" si="21"/>
        <v>0</v>
      </c>
      <c r="H48" s="415">
        <f t="shared" si="21"/>
        <v>0</v>
      </c>
      <c r="I48" s="363">
        <f t="shared" si="21"/>
        <v>0</v>
      </c>
      <c r="J48" s="415">
        <f t="shared" si="21"/>
        <v>0</v>
      </c>
      <c r="K48" s="363">
        <f t="shared" si="21"/>
        <v>0</v>
      </c>
      <c r="L48" s="415">
        <f t="shared" si="21"/>
        <v>0</v>
      </c>
      <c r="M48" s="363">
        <f t="shared" si="21"/>
        <v>0</v>
      </c>
      <c r="N48" s="415">
        <f t="shared" si="21"/>
        <v>0</v>
      </c>
      <c r="O48" s="370">
        <f>SUMIF($E$11:$N$11,$O$11,E48:N48)</f>
        <v>0</v>
      </c>
      <c r="P48" s="416">
        <f>SUMIF($E$11:$N$11,$P$11,E48:N48)</f>
        <v>0</v>
      </c>
    </row>
    <row r="49" spans="1:16" x14ac:dyDescent="0.15">
      <c r="A49" s="43"/>
      <c r="B49" s="8" t="s">
        <v>30</v>
      </c>
      <c r="C49" s="37" t="s">
        <v>0</v>
      </c>
      <c r="D49" s="31"/>
      <c r="E49" s="39">
        <f>SUM(E47:E48)</f>
        <v>0</v>
      </c>
      <c r="F49" s="120">
        <f>SUM(F47:F48)</f>
        <v>0</v>
      </c>
      <c r="G49" s="39">
        <f t="shared" ref="G49:N49" si="22">SUM(G47:G48)</f>
        <v>0</v>
      </c>
      <c r="H49" s="120">
        <f t="shared" si="22"/>
        <v>0</v>
      </c>
      <c r="I49" s="39">
        <f t="shared" si="22"/>
        <v>0</v>
      </c>
      <c r="J49" s="120">
        <f t="shared" si="22"/>
        <v>0</v>
      </c>
      <c r="K49" s="39">
        <f t="shared" si="22"/>
        <v>0</v>
      </c>
      <c r="L49" s="120">
        <f t="shared" si="22"/>
        <v>0</v>
      </c>
      <c r="M49" s="39">
        <f t="shared" si="22"/>
        <v>0</v>
      </c>
      <c r="N49" s="120">
        <f t="shared" si="22"/>
        <v>0</v>
      </c>
      <c r="O49" s="94">
        <f>SUMIF($E$11:$N$11,$O$11,E49:N49)</f>
        <v>0</v>
      </c>
      <c r="P49" s="132">
        <f>SUMIF($E$11:$N$11,$P$11,E49:N49)</f>
        <v>0</v>
      </c>
    </row>
    <row r="50" spans="1:16" s="335" customFormat="1" ht="4.5" customHeight="1" x14ac:dyDescent="0.15">
      <c r="A50" s="332"/>
      <c r="B50" s="330"/>
      <c r="C50" s="331"/>
      <c r="D50" s="331"/>
      <c r="E50" s="30"/>
      <c r="F50" s="30"/>
      <c r="G50" s="30"/>
      <c r="H50" s="30"/>
      <c r="I50" s="30"/>
      <c r="J50" s="30"/>
      <c r="K50" s="30"/>
      <c r="L50" s="30"/>
      <c r="M50" s="30"/>
      <c r="N50" s="30"/>
      <c r="O50" s="322"/>
      <c r="P50" s="323"/>
    </row>
    <row r="51" spans="1:16" x14ac:dyDescent="0.15">
      <c r="A51" s="25" t="s">
        <v>4</v>
      </c>
      <c r="B51" s="212" t="s">
        <v>118</v>
      </c>
      <c r="C51" s="13"/>
      <c r="D51" s="28"/>
      <c r="E51" s="3">
        <v>0</v>
      </c>
      <c r="F51" s="121">
        <v>0</v>
      </c>
      <c r="G51" s="3">
        <v>0</v>
      </c>
      <c r="H51" s="121">
        <v>0</v>
      </c>
      <c r="I51" s="3">
        <v>0</v>
      </c>
      <c r="J51" s="121">
        <v>0</v>
      </c>
      <c r="K51" s="3">
        <v>0</v>
      </c>
      <c r="L51" s="121">
        <v>0</v>
      </c>
      <c r="M51" s="3">
        <v>0</v>
      </c>
      <c r="N51" s="121">
        <v>0</v>
      </c>
      <c r="O51" s="91">
        <f>SUMIF($E$11:$N$11,$O$11,E51:N51)</f>
        <v>0</v>
      </c>
      <c r="P51" s="130">
        <f>SUMIF($E$11:$N$11,$P$11,E51:N51)</f>
        <v>0</v>
      </c>
    </row>
    <row r="52" spans="1:16" s="335" customFormat="1" ht="4.5" customHeight="1" x14ac:dyDescent="0.15">
      <c r="A52" s="332"/>
      <c r="B52" s="330"/>
      <c r="C52" s="331"/>
      <c r="D52" s="331"/>
      <c r="E52" s="333"/>
      <c r="F52" s="333"/>
      <c r="G52" s="333"/>
      <c r="H52" s="333"/>
      <c r="I52" s="333"/>
      <c r="J52" s="333"/>
      <c r="K52" s="333"/>
      <c r="L52" s="333"/>
      <c r="M52" s="333"/>
      <c r="N52" s="333"/>
      <c r="O52" s="322"/>
      <c r="P52" s="323"/>
    </row>
    <row r="53" spans="1:16" x14ac:dyDescent="0.15">
      <c r="A53" s="25" t="s">
        <v>5</v>
      </c>
      <c r="B53" s="28" t="s">
        <v>114</v>
      </c>
      <c r="C53" s="13"/>
      <c r="D53" s="28"/>
      <c r="E53" s="2">
        <v>0</v>
      </c>
      <c r="F53" s="117">
        <v>0</v>
      </c>
      <c r="G53" s="2">
        <f t="shared" ref="G53:N54" si="23">ROUND(E53*(1+$J$9),0)</f>
        <v>0</v>
      </c>
      <c r="H53" s="117">
        <f t="shared" si="23"/>
        <v>0</v>
      </c>
      <c r="I53" s="2">
        <f t="shared" si="23"/>
        <v>0</v>
      </c>
      <c r="J53" s="117">
        <f t="shared" si="23"/>
        <v>0</v>
      </c>
      <c r="K53" s="2">
        <f t="shared" si="23"/>
        <v>0</v>
      </c>
      <c r="L53" s="117">
        <f t="shared" si="23"/>
        <v>0</v>
      </c>
      <c r="M53" s="2">
        <f t="shared" si="23"/>
        <v>0</v>
      </c>
      <c r="N53" s="117">
        <f t="shared" si="23"/>
        <v>0</v>
      </c>
      <c r="O53" s="91">
        <f>SUMIF($E$11:$N$11,$O$11,E53:N53)</f>
        <v>0</v>
      </c>
      <c r="P53" s="130">
        <f>SUMIF($E$11:$N$11,$P$11,E53:N53)</f>
        <v>0</v>
      </c>
    </row>
    <row r="54" spans="1:16" ht="11.25" customHeight="1" x14ac:dyDescent="0.15">
      <c r="A54" s="25"/>
      <c r="B54" s="28" t="s">
        <v>115</v>
      </c>
      <c r="C54" s="13"/>
      <c r="D54" s="28"/>
      <c r="E54" s="2">
        <v>0</v>
      </c>
      <c r="F54" s="117">
        <v>0</v>
      </c>
      <c r="G54" s="2">
        <f t="shared" si="23"/>
        <v>0</v>
      </c>
      <c r="H54" s="117">
        <f t="shared" si="23"/>
        <v>0</v>
      </c>
      <c r="I54" s="2">
        <f t="shared" si="23"/>
        <v>0</v>
      </c>
      <c r="J54" s="117">
        <f t="shared" si="23"/>
        <v>0</v>
      </c>
      <c r="K54" s="2">
        <f t="shared" si="23"/>
        <v>0</v>
      </c>
      <c r="L54" s="117">
        <f t="shared" si="23"/>
        <v>0</v>
      </c>
      <c r="M54" s="2">
        <f t="shared" si="23"/>
        <v>0</v>
      </c>
      <c r="N54" s="117">
        <f t="shared" si="23"/>
        <v>0</v>
      </c>
      <c r="O54" s="91">
        <f>SUMIF($E$11:$N$11,$O$11,E54:N54)</f>
        <v>0</v>
      </c>
      <c r="P54" s="130">
        <f>SUMIF($E$11:$N$11,$P$11,E54:N54)</f>
        <v>0</v>
      </c>
    </row>
    <row r="55" spans="1:16" s="335" customFormat="1" ht="4.5" customHeight="1" x14ac:dyDescent="0.15">
      <c r="A55" s="332"/>
      <c r="B55" s="330"/>
      <c r="C55" s="331"/>
      <c r="D55" s="331"/>
      <c r="E55" s="30"/>
      <c r="F55" s="30"/>
      <c r="G55" s="30"/>
      <c r="H55" s="30"/>
      <c r="I55" s="30"/>
      <c r="J55" s="30"/>
      <c r="K55" s="30"/>
      <c r="L55" s="30"/>
      <c r="M55" s="30"/>
      <c r="N55" s="30"/>
      <c r="O55" s="322"/>
      <c r="P55" s="323"/>
    </row>
    <row r="56" spans="1:16" x14ac:dyDescent="0.15">
      <c r="A56" s="25" t="s">
        <v>38</v>
      </c>
      <c r="B56" s="209" t="s">
        <v>31</v>
      </c>
      <c r="C56" s="28"/>
      <c r="D56" s="28"/>
      <c r="E56" s="4">
        <v>0</v>
      </c>
      <c r="F56" s="122">
        <v>0</v>
      </c>
      <c r="G56" s="4">
        <f t="shared" ref="G56:N56" si="24">ROUND(E56*(1+$J$9),0)</f>
        <v>0</v>
      </c>
      <c r="H56" s="122">
        <f t="shared" si="24"/>
        <v>0</v>
      </c>
      <c r="I56" s="4">
        <f t="shared" si="24"/>
        <v>0</v>
      </c>
      <c r="J56" s="122">
        <f t="shared" si="24"/>
        <v>0</v>
      </c>
      <c r="K56" s="4">
        <f t="shared" si="24"/>
        <v>0</v>
      </c>
      <c r="L56" s="122">
        <f t="shared" si="24"/>
        <v>0</v>
      </c>
      <c r="M56" s="4">
        <f t="shared" si="24"/>
        <v>0</v>
      </c>
      <c r="N56" s="122">
        <f t="shared" si="24"/>
        <v>0</v>
      </c>
      <c r="O56" s="91">
        <f>SUMIF($E$11:$N$11,$O$11,E56:N56)</f>
        <v>0</v>
      </c>
      <c r="P56" s="130">
        <f>SUMIF($E$11:$N$11,$P$11,E56:N56)</f>
        <v>0</v>
      </c>
    </row>
    <row r="57" spans="1:16" s="335" customFormat="1" ht="4.5" customHeight="1" x14ac:dyDescent="0.15">
      <c r="A57" s="332"/>
      <c r="B57" s="330"/>
      <c r="C57" s="331"/>
      <c r="D57" s="331"/>
      <c r="E57" s="30"/>
      <c r="F57" s="30"/>
      <c r="G57" s="30"/>
      <c r="H57" s="30"/>
      <c r="I57" s="30"/>
      <c r="J57" s="30"/>
      <c r="K57" s="30"/>
      <c r="L57" s="30"/>
      <c r="M57" s="30"/>
      <c r="N57" s="30"/>
      <c r="O57" s="322"/>
      <c r="P57" s="323"/>
    </row>
    <row r="58" spans="1:16" x14ac:dyDescent="0.15">
      <c r="A58" s="25" t="s">
        <v>39</v>
      </c>
      <c r="B58" s="295" t="s">
        <v>106</v>
      </c>
      <c r="C58" s="31"/>
      <c r="D58" s="28"/>
      <c r="E58" s="12"/>
      <c r="F58" s="12"/>
      <c r="G58" s="12"/>
      <c r="H58" s="12"/>
      <c r="I58" s="12"/>
      <c r="J58" s="12"/>
      <c r="K58" s="12"/>
      <c r="L58" s="12"/>
      <c r="M58" s="12"/>
      <c r="N58" s="12"/>
      <c r="O58" s="12"/>
      <c r="P58" s="351"/>
    </row>
    <row r="59" spans="1:16" x14ac:dyDescent="0.15">
      <c r="A59" s="25"/>
      <c r="B59" s="28" t="s">
        <v>13</v>
      </c>
      <c r="C59" s="31"/>
      <c r="D59" s="28"/>
      <c r="E59" s="2">
        <v>0</v>
      </c>
      <c r="F59" s="117">
        <v>0</v>
      </c>
      <c r="G59" s="2">
        <f t="shared" ref="G59:N59" si="25">ROUND(E59*(1+$J$9),0)</f>
        <v>0</v>
      </c>
      <c r="H59" s="117">
        <f t="shared" si="25"/>
        <v>0</v>
      </c>
      <c r="I59" s="2">
        <f t="shared" si="25"/>
        <v>0</v>
      </c>
      <c r="J59" s="117">
        <f t="shared" si="25"/>
        <v>0</v>
      </c>
      <c r="K59" s="2">
        <f t="shared" si="25"/>
        <v>0</v>
      </c>
      <c r="L59" s="117">
        <f t="shared" si="25"/>
        <v>0</v>
      </c>
      <c r="M59" s="2">
        <f t="shared" si="25"/>
        <v>0</v>
      </c>
      <c r="N59" s="117">
        <f t="shared" si="25"/>
        <v>0</v>
      </c>
      <c r="O59" s="91">
        <f>SUMIF($E$11:$N$11,$O$11,E59:N59)</f>
        <v>0</v>
      </c>
      <c r="P59" s="130">
        <f>SUMIF($E$11:$N$11,$P$11,E59:N59)</f>
        <v>0</v>
      </c>
    </row>
    <row r="60" spans="1:16" x14ac:dyDescent="0.15">
      <c r="A60" s="25"/>
      <c r="B60" s="28" t="s">
        <v>124</v>
      </c>
      <c r="C60" s="31"/>
      <c r="D60" s="28"/>
      <c r="E60" s="2">
        <v>0</v>
      </c>
      <c r="F60" s="117">
        <v>0</v>
      </c>
      <c r="G60" s="2">
        <f t="shared" ref="G60:N62" si="26">ROUND(E60*(1+$J$9),0)</f>
        <v>0</v>
      </c>
      <c r="H60" s="117">
        <f t="shared" si="26"/>
        <v>0</v>
      </c>
      <c r="I60" s="2">
        <f t="shared" si="26"/>
        <v>0</v>
      </c>
      <c r="J60" s="117">
        <f t="shared" si="26"/>
        <v>0</v>
      </c>
      <c r="K60" s="2">
        <f t="shared" si="26"/>
        <v>0</v>
      </c>
      <c r="L60" s="117">
        <f t="shared" si="26"/>
        <v>0</v>
      </c>
      <c r="M60" s="2">
        <f t="shared" si="26"/>
        <v>0</v>
      </c>
      <c r="N60" s="117">
        <f t="shared" si="26"/>
        <v>0</v>
      </c>
      <c r="O60" s="91">
        <f t="shared" ref="O60:O81" si="27">SUMIF($E$11:$N$11,$O$11,E60:N60)</f>
        <v>0</v>
      </c>
      <c r="P60" s="130">
        <f t="shared" ref="P60:P81" si="28">SUMIF($E$11:$N$11,$P$11,E60:N60)</f>
        <v>0</v>
      </c>
    </row>
    <row r="61" spans="1:16" x14ac:dyDescent="0.15">
      <c r="A61" s="25"/>
      <c r="B61" s="28" t="s">
        <v>123</v>
      </c>
      <c r="C61" s="28"/>
      <c r="D61" s="28"/>
      <c r="E61" s="2">
        <v>0</v>
      </c>
      <c r="F61" s="117">
        <v>0</v>
      </c>
      <c r="G61" s="2">
        <f t="shared" si="26"/>
        <v>0</v>
      </c>
      <c r="H61" s="117">
        <f t="shared" si="26"/>
        <v>0</v>
      </c>
      <c r="I61" s="2">
        <f t="shared" si="26"/>
        <v>0</v>
      </c>
      <c r="J61" s="117">
        <f t="shared" si="26"/>
        <v>0</v>
      </c>
      <c r="K61" s="2">
        <f t="shared" si="26"/>
        <v>0</v>
      </c>
      <c r="L61" s="117">
        <f t="shared" si="26"/>
        <v>0</v>
      </c>
      <c r="M61" s="2">
        <f t="shared" si="26"/>
        <v>0</v>
      </c>
      <c r="N61" s="117">
        <f t="shared" si="26"/>
        <v>0</v>
      </c>
      <c r="O61" s="91">
        <f t="shared" si="27"/>
        <v>0</v>
      </c>
      <c r="P61" s="130">
        <f t="shared" si="28"/>
        <v>0</v>
      </c>
    </row>
    <row r="62" spans="1:16" x14ac:dyDescent="0.15">
      <c r="A62" s="25"/>
      <c r="B62" s="28" t="s">
        <v>102</v>
      </c>
      <c r="C62" s="31"/>
      <c r="D62" s="28"/>
      <c r="E62" s="2">
        <v>0</v>
      </c>
      <c r="F62" s="117">
        <v>0</v>
      </c>
      <c r="G62" s="2">
        <f t="shared" si="26"/>
        <v>0</v>
      </c>
      <c r="H62" s="117">
        <f t="shared" si="26"/>
        <v>0</v>
      </c>
      <c r="I62" s="2">
        <f t="shared" si="26"/>
        <v>0</v>
      </c>
      <c r="J62" s="117">
        <f t="shared" si="26"/>
        <v>0</v>
      </c>
      <c r="K62" s="2">
        <f t="shared" si="26"/>
        <v>0</v>
      </c>
      <c r="L62" s="117">
        <f t="shared" si="26"/>
        <v>0</v>
      </c>
      <c r="M62" s="2">
        <f t="shared" si="26"/>
        <v>0</v>
      </c>
      <c r="N62" s="117">
        <f t="shared" si="26"/>
        <v>0</v>
      </c>
      <c r="O62" s="91">
        <f t="shared" si="27"/>
        <v>0</v>
      </c>
      <c r="P62" s="130">
        <f t="shared" si="28"/>
        <v>0</v>
      </c>
    </row>
    <row r="63" spans="1:16" x14ac:dyDescent="0.15">
      <c r="A63" s="25"/>
      <c r="B63" s="286" t="s">
        <v>126</v>
      </c>
      <c r="C63" s="31"/>
      <c r="D63" s="28"/>
      <c r="E63" s="4">
        <v>0</v>
      </c>
      <c r="F63" s="122">
        <v>0</v>
      </c>
      <c r="G63" s="4">
        <f t="shared" ref="G63" si="29">ROUND(E63*(1+$J$9),0)</f>
        <v>0</v>
      </c>
      <c r="H63" s="122">
        <f t="shared" ref="H63" si="30">ROUND(F63*(1+$J$9),0)</f>
        <v>0</v>
      </c>
      <c r="I63" s="4">
        <f t="shared" ref="I63" si="31">ROUND(G63*(1+$J$9),0)</f>
        <v>0</v>
      </c>
      <c r="J63" s="122">
        <f t="shared" ref="J63" si="32">ROUND(H63*(1+$J$9),0)</f>
        <v>0</v>
      </c>
      <c r="K63" s="4">
        <f t="shared" ref="K63" si="33">ROUND(I63*(1+$J$9),0)</f>
        <v>0</v>
      </c>
      <c r="L63" s="122">
        <f t="shared" ref="L63" si="34">ROUND(J63*(1+$J$9),0)</f>
        <v>0</v>
      </c>
      <c r="M63" s="4">
        <f t="shared" ref="M63" si="35">ROUND(K63*(1+$J$9),0)</f>
        <v>0</v>
      </c>
      <c r="N63" s="122">
        <f t="shared" ref="N63" si="36">ROUND(L63*(1+$J$9),0)</f>
        <v>0</v>
      </c>
      <c r="O63" s="91">
        <f t="shared" ref="O63" si="37">SUMIF($E$11:$N$11,$O$11,E63:N63)</f>
        <v>0</v>
      </c>
      <c r="P63" s="130">
        <f t="shared" ref="P63" si="38">SUMIF($E$11:$N$11,$P$11,E63:N63)</f>
        <v>0</v>
      </c>
    </row>
    <row r="64" spans="1:16" x14ac:dyDescent="0.15">
      <c r="A64" s="25"/>
      <c r="B64" s="28" t="s">
        <v>116</v>
      </c>
      <c r="C64" s="31"/>
      <c r="D64" s="28"/>
      <c r="E64" s="5">
        <v>0</v>
      </c>
      <c r="F64" s="123">
        <v>0</v>
      </c>
      <c r="G64" s="2">
        <v>0</v>
      </c>
      <c r="H64" s="117">
        <v>0</v>
      </c>
      <c r="I64" s="2">
        <v>0</v>
      </c>
      <c r="J64" s="117">
        <v>0</v>
      </c>
      <c r="K64" s="2">
        <v>0</v>
      </c>
      <c r="L64" s="117">
        <v>0</v>
      </c>
      <c r="M64" s="2">
        <v>0</v>
      </c>
      <c r="N64" s="117">
        <v>0</v>
      </c>
      <c r="O64" s="91">
        <f t="shared" si="27"/>
        <v>0</v>
      </c>
      <c r="P64" s="130">
        <f t="shared" si="28"/>
        <v>0</v>
      </c>
    </row>
    <row r="65" spans="1:16" x14ac:dyDescent="0.15">
      <c r="A65" s="25"/>
      <c r="B65" s="286" t="s">
        <v>104</v>
      </c>
      <c r="C65" s="31"/>
      <c r="D65" s="28"/>
      <c r="E65" s="6">
        <v>0</v>
      </c>
      <c r="F65" s="124">
        <v>0</v>
      </c>
      <c r="G65" s="4">
        <v>0</v>
      </c>
      <c r="H65" s="122">
        <v>0</v>
      </c>
      <c r="I65" s="4">
        <v>0</v>
      </c>
      <c r="J65" s="122">
        <v>0</v>
      </c>
      <c r="K65" s="4">
        <v>0</v>
      </c>
      <c r="L65" s="122">
        <v>0</v>
      </c>
      <c r="M65" s="4">
        <v>0</v>
      </c>
      <c r="N65" s="122">
        <v>0</v>
      </c>
      <c r="O65" s="91">
        <f t="shared" si="27"/>
        <v>0</v>
      </c>
      <c r="P65" s="130">
        <f t="shared" si="28"/>
        <v>0</v>
      </c>
    </row>
    <row r="66" spans="1:16" x14ac:dyDescent="0.15">
      <c r="A66" s="25"/>
      <c r="B66" s="28" t="s">
        <v>117</v>
      </c>
      <c r="C66" s="31"/>
      <c r="D66" s="28"/>
      <c r="E66" s="5">
        <v>0</v>
      </c>
      <c r="F66" s="123">
        <v>0</v>
      </c>
      <c r="G66" s="2">
        <v>0</v>
      </c>
      <c r="H66" s="117">
        <v>0</v>
      </c>
      <c r="I66" s="2">
        <v>0</v>
      </c>
      <c r="J66" s="117">
        <v>0</v>
      </c>
      <c r="K66" s="2">
        <v>0</v>
      </c>
      <c r="L66" s="117">
        <v>0</v>
      </c>
      <c r="M66" s="2">
        <v>0</v>
      </c>
      <c r="N66" s="117">
        <v>0</v>
      </c>
      <c r="O66" s="91">
        <f t="shared" ref="O66:O67" si="39">SUMIF($E$11:$N$11,$O$11,E66:N66)</f>
        <v>0</v>
      </c>
      <c r="P66" s="130">
        <f t="shared" ref="P66:P67" si="40">SUMIF($E$11:$N$11,$P$11,E66:N66)</f>
        <v>0</v>
      </c>
    </row>
    <row r="67" spans="1:16" x14ac:dyDescent="0.15">
      <c r="A67" s="25"/>
      <c r="B67" s="286" t="s">
        <v>104</v>
      </c>
      <c r="C67" s="31"/>
      <c r="D67" s="28"/>
      <c r="E67" s="6">
        <v>0</v>
      </c>
      <c r="F67" s="124">
        <v>0</v>
      </c>
      <c r="G67" s="4">
        <v>0</v>
      </c>
      <c r="H67" s="122">
        <v>0</v>
      </c>
      <c r="I67" s="4">
        <v>0</v>
      </c>
      <c r="J67" s="122">
        <v>0</v>
      </c>
      <c r="K67" s="4">
        <v>0</v>
      </c>
      <c r="L67" s="122">
        <v>0</v>
      </c>
      <c r="M67" s="4">
        <v>0</v>
      </c>
      <c r="N67" s="122">
        <v>0</v>
      </c>
      <c r="O67" s="91">
        <f t="shared" si="39"/>
        <v>0</v>
      </c>
      <c r="P67" s="130">
        <f t="shared" si="40"/>
        <v>0</v>
      </c>
    </row>
    <row r="68" spans="1:16" x14ac:dyDescent="0.15">
      <c r="A68" s="25"/>
      <c r="B68" s="28" t="s">
        <v>6</v>
      </c>
      <c r="C68" s="28"/>
      <c r="D68" s="28"/>
      <c r="E68" s="334"/>
      <c r="F68" s="334"/>
      <c r="G68" s="374"/>
      <c r="H68" s="374"/>
      <c r="I68" s="374"/>
      <c r="J68" s="374"/>
      <c r="K68" s="374"/>
      <c r="L68" s="374"/>
      <c r="M68" s="374"/>
      <c r="N68" s="374"/>
      <c r="O68" s="322"/>
      <c r="P68" s="323"/>
    </row>
    <row r="69" spans="1:16" x14ac:dyDescent="0.15">
      <c r="A69" s="25"/>
      <c r="B69" s="286" t="s">
        <v>103</v>
      </c>
      <c r="C69" s="28"/>
      <c r="D69" s="28"/>
      <c r="E69" s="4">
        <f t="shared" ref="E69:N69" si="41">ROUND(SUMIF($B30:$B41,$B$34,E30:E41)*$J$3,0)</f>
        <v>0</v>
      </c>
      <c r="F69" s="122">
        <f t="shared" si="41"/>
        <v>0</v>
      </c>
      <c r="G69" s="4">
        <f t="shared" si="41"/>
        <v>0</v>
      </c>
      <c r="H69" s="122">
        <f t="shared" si="41"/>
        <v>0</v>
      </c>
      <c r="I69" s="4">
        <f t="shared" si="41"/>
        <v>0</v>
      </c>
      <c r="J69" s="122">
        <f t="shared" si="41"/>
        <v>0</v>
      </c>
      <c r="K69" s="4">
        <f t="shared" si="41"/>
        <v>0</v>
      </c>
      <c r="L69" s="122">
        <f t="shared" si="41"/>
        <v>0</v>
      </c>
      <c r="M69" s="4">
        <f t="shared" si="41"/>
        <v>0</v>
      </c>
      <c r="N69" s="122">
        <f t="shared" si="41"/>
        <v>0</v>
      </c>
      <c r="O69" s="91">
        <f t="shared" ref="O69:O79" si="42">SUMIF($E$11:$N$11,$O$11,E69:N69)</f>
        <v>0</v>
      </c>
      <c r="P69" s="130">
        <f t="shared" ref="P69:P79" si="43">SUMIF($E$11:$N$11,$P$11,E69:N69)</f>
        <v>0</v>
      </c>
    </row>
    <row r="70" spans="1:16" x14ac:dyDescent="0.15">
      <c r="A70" s="25"/>
      <c r="B70" s="286" t="s">
        <v>122</v>
      </c>
      <c r="C70" s="28"/>
      <c r="D70" s="28"/>
      <c r="E70" s="153">
        <v>0</v>
      </c>
      <c r="F70" s="371">
        <v>0</v>
      </c>
      <c r="G70" s="153">
        <v>0</v>
      </c>
      <c r="H70" s="371">
        <v>0</v>
      </c>
      <c r="I70" s="153">
        <v>0</v>
      </c>
      <c r="J70" s="371">
        <v>0</v>
      </c>
      <c r="K70" s="153">
        <v>0</v>
      </c>
      <c r="L70" s="371">
        <v>0</v>
      </c>
      <c r="M70" s="153">
        <v>0</v>
      </c>
      <c r="N70" s="371">
        <v>0</v>
      </c>
      <c r="O70" s="91">
        <f t="shared" si="42"/>
        <v>0</v>
      </c>
      <c r="P70" s="130">
        <f t="shared" si="43"/>
        <v>0</v>
      </c>
    </row>
    <row r="71" spans="1:16" x14ac:dyDescent="0.15">
      <c r="A71" s="25"/>
      <c r="B71" s="286" t="s">
        <v>121</v>
      </c>
      <c r="C71" s="28"/>
      <c r="D71" s="28"/>
      <c r="E71" s="2">
        <v>0</v>
      </c>
      <c r="F71" s="117">
        <v>0</v>
      </c>
      <c r="G71" s="2">
        <f t="shared" ref="G71:N71" si="44">ROUND(E71*(1+$J$9),0)</f>
        <v>0</v>
      </c>
      <c r="H71" s="117">
        <f t="shared" si="44"/>
        <v>0</v>
      </c>
      <c r="I71" s="2">
        <f t="shared" si="44"/>
        <v>0</v>
      </c>
      <c r="J71" s="117">
        <f t="shared" si="44"/>
        <v>0</v>
      </c>
      <c r="K71" s="2">
        <f t="shared" si="44"/>
        <v>0</v>
      </c>
      <c r="L71" s="117">
        <f t="shared" si="44"/>
        <v>0</v>
      </c>
      <c r="M71" s="2">
        <f t="shared" si="44"/>
        <v>0</v>
      </c>
      <c r="N71" s="117">
        <f t="shared" si="44"/>
        <v>0</v>
      </c>
      <c r="O71" s="91">
        <f t="shared" si="42"/>
        <v>0</v>
      </c>
      <c r="P71" s="130">
        <f t="shared" si="43"/>
        <v>0</v>
      </c>
    </row>
    <row r="72" spans="1:16" x14ac:dyDescent="0.15">
      <c r="A72" s="25"/>
      <c r="B72" s="286" t="s">
        <v>135</v>
      </c>
      <c r="C72" s="28"/>
      <c r="D72" s="28"/>
      <c r="E72" s="153">
        <v>0</v>
      </c>
      <c r="F72" s="371">
        <v>0</v>
      </c>
      <c r="G72" s="153">
        <v>0</v>
      </c>
      <c r="H72" s="371">
        <v>0</v>
      </c>
      <c r="I72" s="153">
        <v>0</v>
      </c>
      <c r="J72" s="371">
        <v>0</v>
      </c>
      <c r="K72" s="153">
        <v>0</v>
      </c>
      <c r="L72" s="371">
        <v>0</v>
      </c>
      <c r="M72" s="153">
        <v>0</v>
      </c>
      <c r="N72" s="371">
        <v>0</v>
      </c>
      <c r="O72" s="91">
        <f t="shared" si="42"/>
        <v>0</v>
      </c>
      <c r="P72" s="130">
        <f t="shared" si="43"/>
        <v>0</v>
      </c>
    </row>
    <row r="73" spans="1:16" x14ac:dyDescent="0.15">
      <c r="A73" s="25"/>
      <c r="B73" s="286" t="s">
        <v>125</v>
      </c>
      <c r="C73" s="28"/>
      <c r="D73" s="28"/>
      <c r="E73" s="153">
        <v>0</v>
      </c>
      <c r="F73" s="371">
        <v>0</v>
      </c>
      <c r="G73" s="153">
        <v>0</v>
      </c>
      <c r="H73" s="371">
        <v>0</v>
      </c>
      <c r="I73" s="153">
        <v>0</v>
      </c>
      <c r="J73" s="371">
        <v>0</v>
      </c>
      <c r="K73" s="153">
        <v>0</v>
      </c>
      <c r="L73" s="371">
        <v>0</v>
      </c>
      <c r="M73" s="153">
        <v>0</v>
      </c>
      <c r="N73" s="371">
        <v>0</v>
      </c>
      <c r="O73" s="91">
        <f t="shared" si="42"/>
        <v>0</v>
      </c>
      <c r="P73" s="130">
        <f t="shared" si="43"/>
        <v>0</v>
      </c>
    </row>
    <row r="74" spans="1:16" x14ac:dyDescent="0.15">
      <c r="A74" s="25"/>
      <c r="B74" s="301" t="s">
        <v>128</v>
      </c>
      <c r="C74" s="28"/>
      <c r="D74" s="28"/>
      <c r="E74" s="153">
        <v>0</v>
      </c>
      <c r="F74" s="371">
        <v>0</v>
      </c>
      <c r="G74" s="153">
        <v>0</v>
      </c>
      <c r="H74" s="371">
        <v>0</v>
      </c>
      <c r="I74" s="153">
        <v>0</v>
      </c>
      <c r="J74" s="371">
        <v>0</v>
      </c>
      <c r="K74" s="153">
        <v>0</v>
      </c>
      <c r="L74" s="371">
        <v>0</v>
      </c>
      <c r="M74" s="153">
        <v>0</v>
      </c>
      <c r="N74" s="371">
        <v>0</v>
      </c>
      <c r="O74" s="91">
        <f t="shared" si="42"/>
        <v>0</v>
      </c>
      <c r="P74" s="130">
        <f t="shared" si="43"/>
        <v>0</v>
      </c>
    </row>
    <row r="75" spans="1:16" x14ac:dyDescent="0.15">
      <c r="A75" s="25"/>
      <c r="B75" s="286" t="s">
        <v>119</v>
      </c>
      <c r="C75" s="28"/>
      <c r="D75" s="28"/>
      <c r="E75" s="153">
        <v>0</v>
      </c>
      <c r="F75" s="371">
        <v>0</v>
      </c>
      <c r="G75" s="153">
        <v>0</v>
      </c>
      <c r="H75" s="371">
        <v>0</v>
      </c>
      <c r="I75" s="153">
        <v>0</v>
      </c>
      <c r="J75" s="371">
        <v>0</v>
      </c>
      <c r="K75" s="153">
        <v>0</v>
      </c>
      <c r="L75" s="371">
        <v>0</v>
      </c>
      <c r="M75" s="153">
        <v>0</v>
      </c>
      <c r="N75" s="371">
        <v>0</v>
      </c>
      <c r="O75" s="91">
        <f t="shared" si="42"/>
        <v>0</v>
      </c>
      <c r="P75" s="130">
        <f t="shared" si="43"/>
        <v>0</v>
      </c>
    </row>
    <row r="76" spans="1:16" x14ac:dyDescent="0.15">
      <c r="A76" s="25"/>
      <c r="B76" s="286" t="s">
        <v>127</v>
      </c>
      <c r="C76" s="28"/>
      <c r="D76" s="28"/>
      <c r="E76" s="153">
        <v>0</v>
      </c>
      <c r="F76" s="371">
        <v>0</v>
      </c>
      <c r="G76" s="153">
        <v>0</v>
      </c>
      <c r="H76" s="371">
        <v>0</v>
      </c>
      <c r="I76" s="153">
        <v>0</v>
      </c>
      <c r="J76" s="371">
        <v>0</v>
      </c>
      <c r="K76" s="153">
        <v>0</v>
      </c>
      <c r="L76" s="371">
        <v>0</v>
      </c>
      <c r="M76" s="153">
        <v>0</v>
      </c>
      <c r="N76" s="371">
        <v>0</v>
      </c>
      <c r="O76" s="91">
        <f t="shared" si="42"/>
        <v>0</v>
      </c>
      <c r="P76" s="130">
        <f t="shared" si="43"/>
        <v>0</v>
      </c>
    </row>
    <row r="77" spans="1:16" x14ac:dyDescent="0.15">
      <c r="A77" s="25"/>
      <c r="B77" s="286" t="s">
        <v>120</v>
      </c>
      <c r="C77" s="28"/>
      <c r="D77" s="28"/>
      <c r="E77" s="153">
        <v>0</v>
      </c>
      <c r="F77" s="371">
        <v>0</v>
      </c>
      <c r="G77" s="153">
        <v>0</v>
      </c>
      <c r="H77" s="371">
        <v>0</v>
      </c>
      <c r="I77" s="153">
        <v>0</v>
      </c>
      <c r="J77" s="371">
        <v>0</v>
      </c>
      <c r="K77" s="153">
        <v>0</v>
      </c>
      <c r="L77" s="371">
        <v>0</v>
      </c>
      <c r="M77" s="153">
        <v>0</v>
      </c>
      <c r="N77" s="371">
        <v>0</v>
      </c>
      <c r="O77" s="91">
        <f t="shared" si="42"/>
        <v>0</v>
      </c>
      <c r="P77" s="130">
        <f t="shared" si="43"/>
        <v>0</v>
      </c>
    </row>
    <row r="78" spans="1:16" x14ac:dyDescent="0.15">
      <c r="A78" s="25"/>
      <c r="B78" s="286" t="s">
        <v>105</v>
      </c>
      <c r="C78" s="28"/>
      <c r="D78" s="28"/>
      <c r="E78" s="153">
        <v>0</v>
      </c>
      <c r="F78" s="371">
        <v>0</v>
      </c>
      <c r="G78" s="153">
        <v>0</v>
      </c>
      <c r="H78" s="371">
        <v>0</v>
      </c>
      <c r="I78" s="153">
        <v>0</v>
      </c>
      <c r="J78" s="371">
        <v>0</v>
      </c>
      <c r="K78" s="153">
        <v>0</v>
      </c>
      <c r="L78" s="371">
        <v>0</v>
      </c>
      <c r="M78" s="153">
        <v>0</v>
      </c>
      <c r="N78" s="371">
        <v>0</v>
      </c>
      <c r="O78" s="91">
        <f t="shared" si="42"/>
        <v>0</v>
      </c>
      <c r="P78" s="130">
        <f t="shared" si="43"/>
        <v>0</v>
      </c>
    </row>
    <row r="79" spans="1:16" x14ac:dyDescent="0.15">
      <c r="A79" s="25"/>
      <c r="B79" s="288" t="s">
        <v>70</v>
      </c>
      <c r="C79" s="45"/>
      <c r="D79" s="45"/>
      <c r="E79" s="316">
        <v>0</v>
      </c>
      <c r="F79" s="372">
        <v>0</v>
      </c>
      <c r="G79" s="316">
        <f t="shared" ref="G79:N79" si="45">ROUND(E79*(1+$J$9),0)</f>
        <v>0</v>
      </c>
      <c r="H79" s="372">
        <f t="shared" si="45"/>
        <v>0</v>
      </c>
      <c r="I79" s="316">
        <f t="shared" si="45"/>
        <v>0</v>
      </c>
      <c r="J79" s="372">
        <f t="shared" si="45"/>
        <v>0</v>
      </c>
      <c r="K79" s="316">
        <f t="shared" si="45"/>
        <v>0</v>
      </c>
      <c r="L79" s="372">
        <f t="shared" si="45"/>
        <v>0</v>
      </c>
      <c r="M79" s="316">
        <f t="shared" si="45"/>
        <v>0</v>
      </c>
      <c r="N79" s="372">
        <f t="shared" si="45"/>
        <v>0</v>
      </c>
      <c r="O79" s="92">
        <f t="shared" si="42"/>
        <v>0</v>
      </c>
      <c r="P79" s="131">
        <f t="shared" si="43"/>
        <v>0</v>
      </c>
    </row>
    <row r="80" spans="1:16" x14ac:dyDescent="0.15">
      <c r="A80" s="25"/>
      <c r="B80" s="360" t="s">
        <v>133</v>
      </c>
      <c r="C80" s="28"/>
      <c r="D80" s="28"/>
      <c r="E80" s="354">
        <f t="shared" ref="E80:N80" si="46">SUM(E69:E79)</f>
        <v>0</v>
      </c>
      <c r="F80" s="373">
        <f t="shared" si="46"/>
        <v>0</v>
      </c>
      <c r="G80" s="354">
        <f t="shared" si="46"/>
        <v>0</v>
      </c>
      <c r="H80" s="373">
        <f t="shared" si="46"/>
        <v>0</v>
      </c>
      <c r="I80" s="354">
        <f t="shared" si="46"/>
        <v>0</v>
      </c>
      <c r="J80" s="373">
        <f t="shared" si="46"/>
        <v>0</v>
      </c>
      <c r="K80" s="354">
        <f t="shared" si="46"/>
        <v>0</v>
      </c>
      <c r="L80" s="373">
        <f t="shared" si="46"/>
        <v>0</v>
      </c>
      <c r="M80" s="354">
        <f t="shared" si="46"/>
        <v>0</v>
      </c>
      <c r="N80" s="373">
        <f t="shared" si="46"/>
        <v>0</v>
      </c>
      <c r="O80" s="94">
        <f t="shared" ref="O80" si="47">SUMIF($E$11:$N$11,$O$11,E80:N80)</f>
        <v>0</v>
      </c>
      <c r="P80" s="132">
        <f t="shared" ref="P80" si="48">SUMIF($E$11:$N$11,$P$11,E80:N80)</f>
        <v>0</v>
      </c>
    </row>
    <row r="81" spans="1:17" x14ac:dyDescent="0.15">
      <c r="A81" s="25"/>
      <c r="B81" s="38" t="s">
        <v>14</v>
      </c>
      <c r="C81" s="31"/>
      <c r="D81" s="28"/>
      <c r="E81" s="47">
        <f t="shared" ref="E81:N81" si="49">SUM(E59:E79)</f>
        <v>0</v>
      </c>
      <c r="F81" s="125">
        <f t="shared" si="49"/>
        <v>0</v>
      </c>
      <c r="G81" s="47">
        <f t="shared" si="49"/>
        <v>0</v>
      </c>
      <c r="H81" s="125">
        <f t="shared" si="49"/>
        <v>0</v>
      </c>
      <c r="I81" s="47">
        <f t="shared" si="49"/>
        <v>0</v>
      </c>
      <c r="J81" s="125">
        <f t="shared" si="49"/>
        <v>0</v>
      </c>
      <c r="K81" s="47">
        <f t="shared" si="49"/>
        <v>0</v>
      </c>
      <c r="L81" s="125">
        <f t="shared" si="49"/>
        <v>0</v>
      </c>
      <c r="M81" s="47">
        <f t="shared" si="49"/>
        <v>0</v>
      </c>
      <c r="N81" s="125">
        <f t="shared" si="49"/>
        <v>0</v>
      </c>
      <c r="O81" s="94">
        <f t="shared" si="27"/>
        <v>0</v>
      </c>
      <c r="P81" s="132">
        <f t="shared" si="28"/>
        <v>0</v>
      </c>
    </row>
    <row r="82" spans="1:17" s="335" customFormat="1" ht="4.5" customHeight="1" x14ac:dyDescent="0.15">
      <c r="A82" s="332"/>
      <c r="B82" s="330"/>
      <c r="C82" s="331"/>
      <c r="D82" s="331"/>
      <c r="E82" s="30"/>
      <c r="F82" s="30"/>
      <c r="G82" s="30"/>
      <c r="H82" s="30"/>
      <c r="I82" s="30"/>
      <c r="J82" s="30"/>
      <c r="K82" s="30"/>
      <c r="L82" s="30"/>
      <c r="M82" s="30"/>
      <c r="N82" s="30"/>
      <c r="O82" s="322"/>
      <c r="P82" s="323"/>
    </row>
    <row r="83" spans="1:17" x14ac:dyDescent="0.15">
      <c r="A83" s="25" t="s">
        <v>7</v>
      </c>
      <c r="B83" s="38" t="s">
        <v>8</v>
      </c>
      <c r="C83" s="13"/>
      <c r="D83" s="31"/>
      <c r="E83" s="48">
        <f t="shared" ref="E83:N83" si="50">E49+E51+E53+E54+E56+E81</f>
        <v>0</v>
      </c>
      <c r="F83" s="126">
        <f t="shared" si="50"/>
        <v>0</v>
      </c>
      <c r="G83" s="48">
        <f t="shared" si="50"/>
        <v>0</v>
      </c>
      <c r="H83" s="126">
        <f t="shared" si="50"/>
        <v>0</v>
      </c>
      <c r="I83" s="48">
        <f t="shared" si="50"/>
        <v>0</v>
      </c>
      <c r="J83" s="126">
        <f t="shared" si="50"/>
        <v>0</v>
      </c>
      <c r="K83" s="48">
        <f t="shared" si="50"/>
        <v>0</v>
      </c>
      <c r="L83" s="126">
        <f t="shared" si="50"/>
        <v>0</v>
      </c>
      <c r="M83" s="48">
        <f t="shared" si="50"/>
        <v>0</v>
      </c>
      <c r="N83" s="126">
        <f t="shared" si="50"/>
        <v>0</v>
      </c>
      <c r="O83" s="94">
        <f>SUMIF($E$11:$N$11,$O$11,E83:N83)</f>
        <v>0</v>
      </c>
      <c r="P83" s="132">
        <f>SUMIF($E$11:$N$11,$P$11,E83:N83)</f>
        <v>0</v>
      </c>
    </row>
    <row r="84" spans="1:17" x14ac:dyDescent="0.15">
      <c r="A84" s="25"/>
      <c r="B84" s="50" t="str">
        <f>IF(C3="","",IF(C3=AF4,"MTDC:","TDC:"))</f>
        <v>MTDC:</v>
      </c>
      <c r="C84" s="49" t="s">
        <v>36</v>
      </c>
      <c r="D84" s="49"/>
      <c r="E84" s="51">
        <f>IF($C$3="",0,IF($C$3=$AF$4,E83-E51-E56-SUMIF($B$59:$B$79,$B$65,E59:E79)-E69-E63,E83-E69))</f>
        <v>0</v>
      </c>
      <c r="F84" s="127">
        <f>IF($C$3="",0,IF($C$3=$AF$4,E83-F51-F56-SUMIF($B$59:$B$79,$B$65,F59:F79)-F69-F63,E83-F69))</f>
        <v>0</v>
      </c>
      <c r="G84" s="51">
        <f>IF($C$3="",0,IF($C$3=$AF$4,G83-G51-G56-SUMIF($B$59:$B$79,$B$65,G59:G79)-G69-G63,G83-G69))</f>
        <v>0</v>
      </c>
      <c r="H84" s="127">
        <f>IF($C$3="",0,IF($C$3=$AF$4,G83-H51-H56-SUMIF($B$59:$B$79,$B$65,H59:H79)-H69-H63,G83-H69))</f>
        <v>0</v>
      </c>
      <c r="I84" s="51">
        <f>IF($C$3="",0,IF($C$3=$AF$4,I83-I51-I56-SUMIF($B$59:$B$79,$B$65,I59:I79)-I69-I63,I83-I69))</f>
        <v>0</v>
      </c>
      <c r="J84" s="127">
        <f>IF($C$3="",0,IF($C$3=$AF$4,I83-J51-J56-SUMIF($B$59:$B$79,$B$65,J59:J79)-J69-J63,I83-J69))</f>
        <v>0</v>
      </c>
      <c r="K84" s="51">
        <f>IF($C$3="",0,IF($C$3=$AF$4,K83-K51-K56-SUMIF($B$59:$B$79,$B$65,K59:K79)-K69-K63,K83-K69))</f>
        <v>0</v>
      </c>
      <c r="L84" s="127">
        <f>IF($C$3="",0,IF($C$3=$AF$4,K83-L51-L56-SUMIF($B$59:$B$79,$B$65,L59:L79)-L69-L63,K83-L69))</f>
        <v>0</v>
      </c>
      <c r="M84" s="51">
        <f>IF($C$3="",0,IF($C$3=$AF$4,M83-M51-M56-SUMIF($B$59:$B$79,$B$65,M59:M79)-M69-M63,M83-M69))</f>
        <v>0</v>
      </c>
      <c r="N84" s="127">
        <f>IF($C$3="",0,IF($C$3=$AF$4,M83-N51-N56-SUMIF($B$59:$B$79,$B$65,N59:N79)-N69-N63,M83-N69))</f>
        <v>0</v>
      </c>
      <c r="O84" s="95">
        <f>SUMIF($E$11:$N$11,$O$11,E84:N84)</f>
        <v>0</v>
      </c>
      <c r="P84" s="133">
        <f>SUMIF($E$11:$N$11,$P$11,E84:N84)</f>
        <v>0</v>
      </c>
    </row>
    <row r="85" spans="1:17" s="335" customFormat="1" ht="4.5" customHeight="1" x14ac:dyDescent="0.15">
      <c r="A85" s="332"/>
      <c r="B85" s="330"/>
      <c r="C85" s="336"/>
      <c r="D85" s="336"/>
      <c r="E85" s="337"/>
      <c r="F85" s="337"/>
      <c r="G85" s="337"/>
      <c r="H85" s="337"/>
      <c r="I85" s="337"/>
      <c r="J85" s="337"/>
      <c r="K85" s="337"/>
      <c r="L85" s="337"/>
      <c r="M85" s="337"/>
      <c r="N85" s="337"/>
      <c r="O85" s="338"/>
      <c r="P85" s="339"/>
    </row>
    <row r="86" spans="1:17" x14ac:dyDescent="0.15">
      <c r="A86" s="25" t="s">
        <v>110</v>
      </c>
      <c r="B86" s="38" t="s">
        <v>33</v>
      </c>
      <c r="C86" s="13"/>
      <c r="D86" s="31"/>
      <c r="E86" s="48" t="str">
        <f>IF($C$4="TBD","TBD",ROUND($C$4*E84,0))</f>
        <v>TBD</v>
      </c>
      <c r="F86" s="126" t="str">
        <f>IF($C$4="TBD","TBD",IF($C$4=$J$2,ROUND($K$2*F84,0),ROUND($C$4*F84,0)))</f>
        <v>TBD</v>
      </c>
      <c r="G86" s="48" t="str">
        <f>IF($C$4="TBD","TBD",ROUND($C$4*G84,0))</f>
        <v>TBD</v>
      </c>
      <c r="H86" s="126" t="str">
        <f>IF($C$4="TBD","TBD",IF($C$4=$J$2,ROUND($K$2*H84,0),ROUND($C$4*H84,0)))</f>
        <v>TBD</v>
      </c>
      <c r="I86" s="48" t="str">
        <f>IF($C$4="TBD","TBD",ROUND($C$4*I84,0))</f>
        <v>TBD</v>
      </c>
      <c r="J86" s="126" t="str">
        <f>IF($C$4="TBD","TBD",IF($C$4=$J$2,ROUND($K$2*J84,0),ROUND($C$4*J84,0)))</f>
        <v>TBD</v>
      </c>
      <c r="K86" s="48" t="str">
        <f>IF($C$4="TBD","TBD",ROUND($C$4*K84,0))</f>
        <v>TBD</v>
      </c>
      <c r="L86" s="126" t="str">
        <f>IF($C$4="TBD","TBD",IF($C$4=$J$2,ROUND($K$2*L84,0),ROUND($C$4*L84,0)))</f>
        <v>TBD</v>
      </c>
      <c r="M86" s="48" t="str">
        <f>IF($C$4="TBD","TBD",ROUND($C$4*M84,0))</f>
        <v>TBD</v>
      </c>
      <c r="N86" s="126" t="str">
        <f>IF($C$4="TBD","TBD",IF($C$4=$J$2,ROUND($K$2*N84,0),ROUND($C$4*N84,0)))</f>
        <v>TBD</v>
      </c>
      <c r="O86" s="94">
        <f>SUMIF($E$11:$N$11,$O$11,E86:N86)</f>
        <v>0</v>
      </c>
      <c r="P86" s="132">
        <f>SUMIF($E$11:$N$11,$P$11,E86:N86)</f>
        <v>0</v>
      </c>
    </row>
    <row r="87" spans="1:17" s="335" customFormat="1" ht="4.5" customHeight="1" x14ac:dyDescent="0.15">
      <c r="A87" s="332"/>
      <c r="B87" s="330"/>
      <c r="C87" s="331"/>
      <c r="D87" s="331"/>
      <c r="E87" s="30"/>
      <c r="F87" s="30"/>
      <c r="G87" s="30"/>
      <c r="H87" s="30"/>
      <c r="I87" s="30"/>
      <c r="J87" s="30"/>
      <c r="K87" s="30"/>
      <c r="L87" s="30"/>
      <c r="M87" s="30"/>
      <c r="N87" s="30"/>
      <c r="O87" s="322"/>
      <c r="P87" s="323"/>
    </row>
    <row r="88" spans="1:17" ht="14" thickBot="1" x14ac:dyDescent="0.2">
      <c r="A88" s="53" t="s">
        <v>111</v>
      </c>
      <c r="B88" s="54" t="s">
        <v>34</v>
      </c>
      <c r="C88" s="55"/>
      <c r="D88" s="55"/>
      <c r="E88" s="56" t="str">
        <f t="shared" ref="E88:N88" si="51">IF(E86="TBD","TBD",E86+E83)</f>
        <v>TBD</v>
      </c>
      <c r="F88" s="128" t="str">
        <f t="shared" si="51"/>
        <v>TBD</v>
      </c>
      <c r="G88" s="56" t="str">
        <f t="shared" si="51"/>
        <v>TBD</v>
      </c>
      <c r="H88" s="128" t="str">
        <f t="shared" si="51"/>
        <v>TBD</v>
      </c>
      <c r="I88" s="56" t="str">
        <f t="shared" si="51"/>
        <v>TBD</v>
      </c>
      <c r="J88" s="128" t="str">
        <f t="shared" si="51"/>
        <v>TBD</v>
      </c>
      <c r="K88" s="56" t="str">
        <f t="shared" si="51"/>
        <v>TBD</v>
      </c>
      <c r="L88" s="128" t="str">
        <f t="shared" si="51"/>
        <v>TBD</v>
      </c>
      <c r="M88" s="56" t="str">
        <f t="shared" si="51"/>
        <v>TBD</v>
      </c>
      <c r="N88" s="128" t="str">
        <f t="shared" si="51"/>
        <v>TBD</v>
      </c>
      <c r="O88" s="173">
        <f>SUMIF($E$11:$N$11,$O$11,E88:N88)</f>
        <v>0</v>
      </c>
      <c r="P88" s="174">
        <f>SUMIF($E$11:$N$11,$P$11,E88:N88)</f>
        <v>0</v>
      </c>
    </row>
    <row r="89" spans="1:17" ht="12.75" customHeight="1" thickBot="1" x14ac:dyDescent="0.2">
      <c r="A89" s="343"/>
      <c r="B89" s="344" t="s">
        <v>91</v>
      </c>
      <c r="C89" s="345"/>
      <c r="D89" s="345"/>
      <c r="E89" s="505" t="str">
        <f>IF(OR(E86="TBD",F86="TBD"),"TBD",ROUND(E88+F88,0))</f>
        <v>TBD</v>
      </c>
      <c r="F89" s="506"/>
      <c r="G89" s="505" t="str">
        <f>IF(OR(G86="TBD",H86="TBD"),"TBD",ROUND(G88+H88,0))</f>
        <v>TBD</v>
      </c>
      <c r="H89" s="506"/>
      <c r="I89" s="505" t="str">
        <f>IF(OR(I86="TBD",J86="TBD"),"TBD",ROUND(I88+J88,0))</f>
        <v>TBD</v>
      </c>
      <c r="J89" s="506"/>
      <c r="K89" s="505" t="str">
        <f>IF(OR(K86="TBD",L86="TBD"),"TBD",ROUND(K88+L88,0))</f>
        <v>TBD</v>
      </c>
      <c r="L89" s="506"/>
      <c r="M89" s="505" t="str">
        <f>IF(OR(M86="TBD",N86="TBD"),"TBD",ROUND(M88+N88,0))</f>
        <v>TBD</v>
      </c>
      <c r="N89" s="506"/>
      <c r="O89" s="505">
        <f>ROUND(O88+P88,0)</f>
        <v>0</v>
      </c>
      <c r="P89" s="506"/>
      <c r="Q89" s="12"/>
    </row>
    <row r="90" spans="1:17" ht="4.5" customHeight="1" thickBot="1" x14ac:dyDescent="0.2">
      <c r="A90" s="12"/>
      <c r="B90" s="41"/>
      <c r="C90" s="12"/>
      <c r="D90" s="12"/>
      <c r="E90" s="402"/>
      <c r="F90" s="402"/>
      <c r="G90" s="402"/>
      <c r="H90" s="402"/>
      <c r="I90" s="402"/>
      <c r="J90" s="402"/>
      <c r="K90" s="402"/>
      <c r="L90" s="402"/>
      <c r="M90" s="402"/>
      <c r="N90" s="402"/>
      <c r="O90" s="402"/>
      <c r="P90" s="402"/>
      <c r="Q90" s="12"/>
    </row>
    <row r="91" spans="1:17" ht="12.75" customHeight="1" x14ac:dyDescent="0.15">
      <c r="A91" s="447" t="s">
        <v>62</v>
      </c>
      <c r="B91" s="58" t="s">
        <v>35</v>
      </c>
      <c r="C91" s="59"/>
      <c r="D91" s="58"/>
      <c r="E91" s="60">
        <f>IF(E88="TBD",0,E86/E83)</f>
        <v>0</v>
      </c>
      <c r="F91" s="60"/>
      <c r="G91" s="60">
        <f>IF(G88="TBD",0,G86/G83)</f>
        <v>0</v>
      </c>
      <c r="H91" s="60"/>
      <c r="I91" s="60">
        <f>IF(I88="TBD",0,I86/I83)</f>
        <v>0</v>
      </c>
      <c r="J91" s="60"/>
      <c r="K91" s="60">
        <f>IF(K88="TBD",0,K86/K83)</f>
        <v>0</v>
      </c>
      <c r="L91" s="60"/>
      <c r="M91" s="60">
        <f>IF(M88="TBD",0,M86/M83)</f>
        <v>0</v>
      </c>
      <c r="N91" s="60"/>
      <c r="O91" s="90">
        <f>IF(O88&gt;0,O86/O83,0)</f>
        <v>0</v>
      </c>
      <c r="P91" s="67"/>
    </row>
    <row r="92" spans="1:17" ht="14" thickBot="1" x14ac:dyDescent="0.2">
      <c r="A92" s="463"/>
      <c r="B92" s="61" t="s">
        <v>46</v>
      </c>
      <c r="C92" s="62"/>
      <c r="D92" s="61"/>
      <c r="E92" s="180">
        <f t="shared" ref="E92:N92" si="52">IF($C$4=$J$2,0,ROUND($J$2*(E83-E51-E56-E63-SUMIF($B$59:$B$79,$B$65,E59:E79)-E69),0)- ROUND($C$4*E84,0))</f>
        <v>0</v>
      </c>
      <c r="F92" s="180">
        <f t="shared" si="52"/>
        <v>0</v>
      </c>
      <c r="G92" s="180">
        <f t="shared" si="52"/>
        <v>0</v>
      </c>
      <c r="H92" s="180">
        <f t="shared" si="52"/>
        <v>0</v>
      </c>
      <c r="I92" s="180">
        <f t="shared" si="52"/>
        <v>0</v>
      </c>
      <c r="J92" s="180">
        <f t="shared" si="52"/>
        <v>0</v>
      </c>
      <c r="K92" s="180">
        <f t="shared" si="52"/>
        <v>0</v>
      </c>
      <c r="L92" s="180">
        <f t="shared" si="52"/>
        <v>0</v>
      </c>
      <c r="M92" s="180">
        <f t="shared" si="52"/>
        <v>0</v>
      </c>
      <c r="N92" s="180">
        <f t="shared" si="52"/>
        <v>0</v>
      </c>
      <c r="O92" s="181">
        <f>SUMIF($E$11:$N$11,$O$11,E92:N92)</f>
        <v>0</v>
      </c>
      <c r="P92" s="177">
        <f>SUMIF($E$11:$N$11,$P$11,E92:N92)</f>
        <v>0</v>
      </c>
    </row>
    <row r="93" spans="1:17" x14ac:dyDescent="0.15">
      <c r="F93" s="10"/>
      <c r="G93" s="10"/>
      <c r="H93" s="10"/>
      <c r="I93" s="10"/>
    </row>
    <row r="94" spans="1:17" x14ac:dyDescent="0.15">
      <c r="F94" s="10"/>
      <c r="G94" s="10"/>
      <c r="H94" s="10"/>
      <c r="I94" s="10"/>
    </row>
    <row r="155" spans="27:33" ht="14" thickBot="1" x14ac:dyDescent="0.2"/>
    <row r="156" spans="27:33" x14ac:dyDescent="0.15">
      <c r="AA156" s="511"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c r="AB156" s="512"/>
      <c r="AC156" s="512"/>
      <c r="AD156" s="512"/>
      <c r="AE156" s="512"/>
      <c r="AF156" s="512"/>
      <c r="AG156" s="517"/>
    </row>
    <row r="157" spans="27:33" x14ac:dyDescent="0.15">
      <c r="AA157" s="513"/>
      <c r="AB157" s="514"/>
      <c r="AC157" s="514"/>
      <c r="AD157" s="514"/>
      <c r="AE157" s="514"/>
      <c r="AF157" s="514"/>
      <c r="AG157" s="518"/>
    </row>
    <row r="158" spans="27:33" x14ac:dyDescent="0.15">
      <c r="AA158" s="513"/>
      <c r="AB158" s="514"/>
      <c r="AC158" s="514"/>
      <c r="AD158" s="514"/>
      <c r="AE158" s="514"/>
      <c r="AF158" s="514"/>
      <c r="AG158" s="518"/>
    </row>
    <row r="159" spans="27:33" x14ac:dyDescent="0.15">
      <c r="AA159" s="513"/>
      <c r="AB159" s="514"/>
      <c r="AC159" s="514"/>
      <c r="AD159" s="514"/>
      <c r="AE159" s="514"/>
      <c r="AF159" s="514"/>
      <c r="AG159" s="518"/>
    </row>
    <row r="160" spans="27:33" x14ac:dyDescent="0.15">
      <c r="AA160" s="513"/>
      <c r="AB160" s="514"/>
      <c r="AC160" s="514"/>
      <c r="AD160" s="514"/>
      <c r="AE160" s="514"/>
      <c r="AF160" s="514"/>
      <c r="AG160" s="518"/>
    </row>
    <row r="161" spans="27:33" x14ac:dyDescent="0.15">
      <c r="AA161" s="513"/>
      <c r="AB161" s="514"/>
      <c r="AC161" s="514"/>
      <c r="AD161" s="514"/>
      <c r="AE161" s="514"/>
      <c r="AF161" s="514"/>
      <c r="AG161" s="518"/>
    </row>
    <row r="162" spans="27:33" x14ac:dyDescent="0.15">
      <c r="AA162" s="513"/>
      <c r="AB162" s="514"/>
      <c r="AC162" s="514"/>
      <c r="AD162" s="514"/>
      <c r="AE162" s="514"/>
      <c r="AF162" s="514"/>
      <c r="AG162" s="518"/>
    </row>
    <row r="163" spans="27:33" x14ac:dyDescent="0.15">
      <c r="AA163" s="513"/>
      <c r="AB163" s="514"/>
      <c r="AC163" s="514"/>
      <c r="AD163" s="514"/>
      <c r="AE163" s="514"/>
      <c r="AF163" s="514"/>
      <c r="AG163" s="518"/>
    </row>
    <row r="164" spans="27:33" ht="14" thickBot="1" x14ac:dyDescent="0.2">
      <c r="AA164" s="515"/>
      <c r="AB164" s="516"/>
      <c r="AC164" s="516"/>
      <c r="AD164" s="516"/>
      <c r="AE164" s="516"/>
      <c r="AF164" s="516"/>
      <c r="AG164" s="519"/>
    </row>
  </sheetData>
  <scenarios current="5" show="1" sqref="D54">
    <scenario name="On-camp instr" locked="1" count="2" user="Grants and Contracts" comment="Created by Grants and Contracts on 6/13/96_x000a_Modified by Grants and Contracts on 6/13/96">
      <inputCells r="J2" val="0.519" numFmtId="165"/>
      <inputCells r="J3" val="0.5" numFmtId="165"/>
    </scenario>
    <scenario name="On-camp res" locked="1" count="2" user="Grants and Contracts" comment="Created by Grants and Contracts on 6/13/96_x000a_Modified by Grants and Contracts on 6/13/96">
      <inputCells r="J2" val="0.555" numFmtId="165"/>
      <inputCells r="J3" val="0.345" numFmtId="165"/>
    </scenario>
    <scenario name="On-camp - other" locked="1" count="2" user="Grants and Contracts" comment="Created by Grants and Contracts on 6/13/96_x000a_Modified by Grants and Contracts on 6/13/96">
      <inputCells r="J2" val="0.237" numFmtId="165"/>
      <inputCells r="J3" val="0.513" numFmtId="165"/>
    </scenario>
    <scenario name="Off-camp instr" locked="1" count="2" user="Grants and Contracts" comment="Created by Grants and Contracts on 6/13/96">
      <inputCells r="J2" val="0.24" numFmtId="165"/>
      <inputCells r="J3" val="0.5" numFmtId="165"/>
    </scenario>
    <scenario name="Off-camp research" locked="1" count="2" user="Grants and Contracts" comment="Created by Grants and Contracts on 6/13/96">
      <inputCells r="J2" val="0.24" numFmtId="165"/>
      <inputCells r="J3" val="0.345" numFmtId="165"/>
    </scenario>
    <scenario name="Off-camp - other" locked="1" count="2" user="Grants and Contracts" comment="Created by Grants and Contracts on 6/13/96">
      <inputCells r="J2" val="0.187" numFmtId="165"/>
      <inputCells r="J3" val="0.513" numFmtId="165"/>
    </scenario>
  </scenarios>
  <mergeCells count="21">
    <mergeCell ref="G89:H89"/>
    <mergeCell ref="I89:J89"/>
    <mergeCell ref="K89:L89"/>
    <mergeCell ref="M10:N10"/>
    <mergeCell ref="O10:P10"/>
    <mergeCell ref="Q1:U9"/>
    <mergeCell ref="AA156:AG164"/>
    <mergeCell ref="E10:F10"/>
    <mergeCell ref="C1:E1"/>
    <mergeCell ref="C2:E2"/>
    <mergeCell ref="C3:E3"/>
    <mergeCell ref="C4:E4"/>
    <mergeCell ref="A5:E9"/>
    <mergeCell ref="Q10:U15"/>
    <mergeCell ref="M89:N89"/>
    <mergeCell ref="A91:A92"/>
    <mergeCell ref="O89:P89"/>
    <mergeCell ref="E89:F89"/>
    <mergeCell ref="G10:H10"/>
    <mergeCell ref="I10:J10"/>
    <mergeCell ref="K10:L10"/>
  </mergeCells>
  <conditionalFormatting sqref="Q10">
    <cfRule type="expression" dxfId="1" priority="1">
      <formula>ISNUMBER(SEARCH("GUIDANCE",$Q$10))</formula>
    </cfRule>
  </conditionalFormatting>
  <dataValidations xWindow="200" yWindow="335" count="24">
    <dataValidation type="list" allowBlank="1" showInputMessage="1" showErrorMessage="1" promptTitle="Project Location" prompt="Select the Project Location." sqref="C2:E2" xr:uid="{00000000-0002-0000-0600-000000000000}">
      <formula1>$AC$3:$AD$3</formula1>
    </dataValidation>
    <dataValidation allowBlank="1" showInputMessage="1" showErrorMessage="1" promptTitle="Applicable F&amp;A Rate" prompt="This field will dislpayed after inputting Activity Type and Location" sqref="J2" xr:uid="{00000000-0002-0000-0600-000001000000}"/>
    <dataValidation allowBlank="1" showInputMessage="1" showErrorMessage="1" promptTitle="Note" prompt="MTDC or TDC will display based on the value selected in cell I3." sqref="B84" xr:uid="{00000000-0002-0000-0600-000002000000}"/>
    <dataValidation type="list" allowBlank="1" showInputMessage="1" showErrorMessage="1" promptTitle="Project Activity Type" prompt="Select the Project Activity Type." sqref="C1:E1" xr:uid="{00000000-0002-0000-0600-000003000000}">
      <formula1>$AB$4:$AB$9</formula1>
    </dataValidation>
    <dataValidation allowBlank="1" showInputMessage="1" showErrorMessage="1" promptTitle="Applied F&amp;A Rate" prompt="If appplicable, then override the Applicable F&amp;A Rate with the F&amp;A Rate to be applied to this project." sqref="C4:E4" xr:uid="{00000000-0002-0000-0600-000004000000}"/>
    <dataValidation allowBlank="1" showInputMessage="1" showErrorMessage="1" promptTitle="Notes" prompt="Add notes as necessary." sqref="A5:E9" xr:uid="{00000000-0002-0000-0600-000005000000}"/>
    <dataValidation allowBlank="1" showInputMessage="1" showErrorMessage="1" promptTitle="Please Confirm Values for UIC" prompt="http://research.uic.edu/sponsored_programs/preparing-proposal/developing-budget/rates" sqref="K2:K7" xr:uid="{00000000-0002-0000-0600-000006000000}"/>
    <dataValidation type="list" allowBlank="1" showInputMessage="1" showErrorMessage="1" promptTitle="F&amp;A Cost Basis" prompt="Select the basis for the F&amp;A costs._x000a_- Full Negotiated Rate = MTDC_x000a_- Reduced Federal or State = MTDC_x000a_- Reduced Rate = TDC (including (0% or 10%)_x000a_- Industry Sponsored Clinical Trial = 26% TDC_x000a_- Non-Standard Costs Assessed F&amp;A Rate = 'Other&quot;" sqref="C3:E3" xr:uid="{00000000-0002-0000-0600-000007000000}">
      <formula1>$AF$4:$AF$6</formula1>
    </dataValidation>
    <dataValidation allowBlank="1" showInputMessage="1" showErrorMessage="1" promptTitle="Additional Justification" prompt="Additional Justification is required." sqref="B38" xr:uid="{00000000-0002-0000-0600-000008000000}"/>
    <dataValidation allowBlank="1" showInputMessage="1" showErrorMessage="1" promptTitle="2 CFR 200.430" prompt="Compensation-personal services" sqref="B12 B29" xr:uid="{00000000-0002-0000-0600-000009000000}"/>
    <dataValidation allowBlank="1" showInputMessage="1" showErrorMessage="1" promptTitle="2 CFR 200.431" prompt="Compensation-fringe benefits" sqref="B48" xr:uid="{00000000-0002-0000-0600-00000A000000}"/>
    <dataValidation allowBlank="1" showInputMessage="1" showErrorMessage="1" promptTitle="2 CFR 200.33" prompt="Tangible personal property having a useful life of more than one year and a per-unit acquisition cost which equals or exceeds $5,000." sqref="B51" xr:uid="{00000000-0002-0000-0600-00000B000000}"/>
    <dataValidation allowBlank="1" showInputMessage="1" showErrorMessage="1" promptTitle="OBFS 15" prompt="Travel Reimbursement and Per Diem: https://www.obfs.uillinois.edu/bfpp/section-15-travel/travel-reimbursement-and-per-diem" sqref="B53:B54" xr:uid="{00000000-0002-0000-0600-00000C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56" xr:uid="{00000000-0002-0000-0600-00000D000000}"/>
    <dataValidation allowBlank="1" showInputMessage="1" showErrorMessage="1" promptTitle="2 CFR 200.314" prompt="Supplies" sqref="B59" xr:uid="{00000000-0002-0000-0600-00000E000000}"/>
    <dataValidation allowBlank="1" showInputMessage="1" showErrorMessage="1" promptTitle="2 CFR 200.459" prompt="Professional Service Costs" sqref="B61" xr:uid="{00000000-0002-0000-0600-00000F000000}"/>
    <dataValidation allowBlank="1" showInputMessage="1" showErrorMessage="1" promptTitle="Internal Program Rate" prompt="May be deemed as prohibited voluntary cost share by NSF." sqref="B63" xr:uid="{00000000-0002-0000-0600-000010000000}"/>
    <dataValidation allowBlank="1" showInputMessage="1" showErrorMessage="1" promptTitle="2 CFR 200.330" prompt="Criteria for subrecipient versus contractor determination" sqref="B65 B67" xr:uid="{00000000-0002-0000-0600-000011000000}"/>
    <dataValidation allowBlank="1" showInputMessage="1" showErrorMessage="1" promptTitle="2 CFR 200.92" prompt="Subaward" sqref="B66 B64" xr:uid="{00000000-0002-0000-0600-000012000000}"/>
    <dataValidation allowBlank="1" showInputMessage="1" showErrorMessage="1" promptTitle="2 CFR 200.461" prompt="Publication and printing costs" sqref="B60" xr:uid="{00000000-0002-0000-0600-000013000000}"/>
    <dataValidation allowBlank="1" showInputMessage="1" showErrorMessage="1" promptTitle="2 CFR 200.330(b)" prompt="Contractor (Vendor) Costs" sqref="B72" xr:uid="{00000000-0002-0000-0600-000014000000}"/>
    <dataValidation allowBlank="1" showInputMessage="1" showErrorMessage="1" promptTitle="Service Activities" prompt="Description: https://www.obfs.uillinois.edu/government-costing/service-Activities/" sqref="B74" xr:uid="{00000000-0002-0000-0600-000015000000}"/>
    <dataValidation allowBlank="1" showInputMessage="1" showErrorMessage="1" promptTitle="Graduate College-Assistantships" prompt="https://grad.illinois.edu/assistantships" sqref="B34" xr:uid="{00000000-0002-0000-0600-000016000000}"/>
    <dataValidation allowBlank="1" showInputMessage="1" showErrorMessage="1" promptTitle="Minimum Salary" prompt="FY 2020 Campus Budget Guidelines: https://www.obfs.uillinois.edu/budgeting/urbana-champaign-campus/budget-guidelines/fy-2020" sqref="B30" xr:uid="{00000000-0002-0000-0600-000017000000}"/>
  </dataValidations>
  <hyperlinks>
    <hyperlink ref="F2" r:id="rId1" xr:uid="{00000000-0004-0000-0600-000000000000}"/>
    <hyperlink ref="F4" r:id="rId2" xr:uid="{00000000-0004-0000-0600-000001000000}"/>
    <hyperlink ref="F5" r:id="rId3" xr:uid="{00000000-0004-0000-0600-000002000000}"/>
    <hyperlink ref="F6" r:id="rId4" xr:uid="{00000000-0004-0000-0600-000003000000}"/>
    <hyperlink ref="F7" r:id="rId5" xr:uid="{00000000-0004-0000-0600-000004000000}"/>
    <hyperlink ref="F3" r:id="rId6" xr:uid="{00000000-0004-0000-0600-000005000000}"/>
    <hyperlink ref="B74" r:id="rId7" xr:uid="{00000000-0004-0000-0600-000006000000}"/>
  </hyperlinks>
  <printOptions horizontalCentered="1"/>
  <pageMargins left="0.7" right="0.7" top="0.75" bottom="0.75" header="0.3" footer="0.3"/>
  <pageSetup scale="64" fitToHeight="0" orientation="landscape" r:id="rId8"/>
  <headerFooter alignWithMargins="0">
    <oddHeader>&amp;L&amp;G&amp;C&amp;"Arial,Bold"&amp;12SPA Budget Template - FY20&amp;RPage &amp;P of &amp;N</oddHeader>
    <oddFooter>&amp;LSPA v.20190802&amp;C&amp;A&amp;RLast Updated: &amp;D</oddFooter>
  </headerFooter>
  <legacyDrawing r:id="rId9"/>
  <legacyDrawingHF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pageSetUpPr fitToPage="1"/>
  </sheetPr>
  <dimension ref="A1:BF166"/>
  <sheetViews>
    <sheetView showGridLines="0" zoomScaleNormal="100" workbookViewId="0">
      <pane ySplit="9" topLeftCell="A10" activePane="bottomLeft" state="frozen"/>
      <selection activeCell="A5" sqref="A5:E9"/>
      <selection pane="bottomLeft" activeCell="A6" sqref="A6:F9"/>
    </sheetView>
  </sheetViews>
  <sheetFormatPr baseColWidth="10" defaultColWidth="9.1640625" defaultRowHeight="13" x14ac:dyDescent="0.15"/>
  <cols>
    <col min="1" max="1" width="4.83203125" style="21" customWidth="1"/>
    <col min="2" max="2" width="15.6640625" style="22" customWidth="1"/>
    <col min="3" max="3" width="7" style="23" customWidth="1"/>
    <col min="4" max="4" width="7.83203125" style="23" customWidth="1"/>
    <col min="5" max="6" width="13.33203125" style="10" customWidth="1"/>
    <col min="7" max="14" width="13.33203125" style="16" customWidth="1"/>
    <col min="15" max="16" width="13.33203125" style="72" customWidth="1"/>
    <col min="17" max="17" width="57.1640625" style="14" customWidth="1"/>
    <col min="18" max="18" width="16.83203125" style="14" customWidth="1"/>
    <col min="19" max="19" width="10" style="14" customWidth="1"/>
    <col min="20" max="16384" width="9.1640625" style="14"/>
  </cols>
  <sheetData>
    <row r="1" spans="1:58" ht="12.75" customHeight="1" x14ac:dyDescent="0.15">
      <c r="A1" s="191"/>
      <c r="B1" s="246"/>
      <c r="C1" s="524"/>
      <c r="D1" s="524"/>
      <c r="E1" s="524"/>
      <c r="F1" s="247"/>
      <c r="G1" s="223"/>
      <c r="H1" s="193" t="s">
        <v>10</v>
      </c>
      <c r="I1" s="193"/>
      <c r="J1" s="194"/>
      <c r="K1" s="194"/>
      <c r="L1" s="220" t="s">
        <v>100</v>
      </c>
      <c r="M1" s="248"/>
      <c r="N1" s="248"/>
      <c r="O1" s="249"/>
      <c r="P1" s="250"/>
      <c r="Q1" s="523" t="s">
        <v>92</v>
      </c>
    </row>
    <row r="2" spans="1:58" ht="12.75" customHeight="1" x14ac:dyDescent="0.15">
      <c r="A2" s="196" t="s">
        <v>18</v>
      </c>
      <c r="B2" s="251"/>
      <c r="C2" s="525" t="str">
        <f>IF(AND($P$82=0,$O$82=0),"",IF(OR($P$82&gt;$O$82,$P$82=$O$82),"Off Campus","On Campus"))</f>
        <v/>
      </c>
      <c r="D2" s="525"/>
      <c r="E2" s="525"/>
      <c r="F2" s="252"/>
      <c r="G2" s="197"/>
      <c r="H2" s="198" t="s">
        <v>11</v>
      </c>
      <c r="I2" s="198"/>
      <c r="J2" s="200"/>
      <c r="K2" s="200"/>
      <c r="L2" s="221">
        <v>0.64</v>
      </c>
      <c r="M2" s="253"/>
      <c r="N2" s="253"/>
      <c r="O2" s="254"/>
      <c r="P2" s="255"/>
      <c r="Q2" s="521"/>
    </row>
    <row r="3" spans="1:58" ht="11.25" customHeight="1" x14ac:dyDescent="0.15">
      <c r="A3" s="196"/>
      <c r="B3" s="256"/>
      <c r="C3" s="526"/>
      <c r="D3" s="526"/>
      <c r="E3" s="526"/>
      <c r="F3" s="252"/>
      <c r="G3" s="197"/>
      <c r="H3" s="198" t="s">
        <v>12</v>
      </c>
      <c r="I3" s="198"/>
      <c r="J3" s="200"/>
      <c r="K3" s="200"/>
      <c r="L3" s="221">
        <v>0.36930000000000002</v>
      </c>
      <c r="M3" s="253"/>
      <c r="N3" s="253"/>
      <c r="O3" s="254"/>
      <c r="P3" s="255"/>
      <c r="Q3" s="521"/>
      <c r="AG3" s="17"/>
      <c r="AH3" s="14" t="s">
        <v>15</v>
      </c>
      <c r="AI3" s="14" t="s">
        <v>16</v>
      </c>
      <c r="AK3" s="18" t="s">
        <v>27</v>
      </c>
      <c r="AL3" s="18"/>
    </row>
    <row r="4" spans="1:58" ht="12" customHeight="1" x14ac:dyDescent="0.15">
      <c r="A4" s="196"/>
      <c r="B4" s="256"/>
      <c r="C4" s="526"/>
      <c r="D4" s="526"/>
      <c r="E4" s="526"/>
      <c r="F4" s="252"/>
      <c r="G4" s="197"/>
      <c r="H4" s="198" t="s">
        <v>47</v>
      </c>
      <c r="I4" s="198"/>
      <c r="J4" s="200"/>
      <c r="K4" s="200"/>
      <c r="L4" s="221">
        <v>8.3400000000000002E-2</v>
      </c>
      <c r="M4" s="253"/>
      <c r="N4" s="253"/>
      <c r="O4" s="254"/>
      <c r="P4" s="255"/>
      <c r="Q4" s="521"/>
      <c r="AG4" s="14" t="s">
        <v>68</v>
      </c>
      <c r="AH4" s="19">
        <v>0.58599999999999997</v>
      </c>
      <c r="AI4" s="19">
        <v>0.26</v>
      </c>
      <c r="AK4" s="20" t="s">
        <v>28</v>
      </c>
      <c r="AL4" s="20"/>
    </row>
    <row r="5" spans="1:58" ht="12" customHeight="1" thickBot="1" x14ac:dyDescent="0.2">
      <c r="A5" s="196"/>
      <c r="B5" s="257"/>
      <c r="C5" s="527"/>
      <c r="D5" s="527"/>
      <c r="E5" s="527"/>
      <c r="F5" s="258"/>
      <c r="G5" s="197"/>
      <c r="H5" s="198" t="s">
        <v>51</v>
      </c>
      <c r="I5" s="198"/>
      <c r="J5" s="200"/>
      <c r="K5" s="200"/>
      <c r="L5" s="222">
        <v>1E-3</v>
      </c>
      <c r="M5" s="253"/>
      <c r="N5" s="253"/>
      <c r="O5" s="254"/>
      <c r="P5" s="255"/>
      <c r="Q5" s="521"/>
      <c r="AG5" s="14" t="s">
        <v>69</v>
      </c>
      <c r="AH5" s="19">
        <v>0.45800000000000002</v>
      </c>
      <c r="AI5" s="19">
        <v>0.26</v>
      </c>
      <c r="AK5" s="20" t="s">
        <v>29</v>
      </c>
      <c r="AL5" s="20"/>
    </row>
    <row r="6" spans="1:58" ht="11.25" customHeight="1" x14ac:dyDescent="0.15">
      <c r="A6" s="464" t="s">
        <v>99</v>
      </c>
      <c r="B6" s="465"/>
      <c r="C6" s="465"/>
      <c r="D6" s="465"/>
      <c r="E6" s="465"/>
      <c r="F6" s="466"/>
      <c r="G6" s="197"/>
      <c r="H6" s="198" t="s">
        <v>48</v>
      </c>
      <c r="I6" s="198"/>
      <c r="J6" s="200"/>
      <c r="K6" s="200"/>
      <c r="L6" s="221">
        <v>7.7499999999999999E-2</v>
      </c>
      <c r="M6" s="253"/>
      <c r="N6" s="253"/>
      <c r="O6" s="254"/>
      <c r="P6" s="255"/>
      <c r="Q6" s="521"/>
      <c r="AG6" s="14" t="s">
        <v>17</v>
      </c>
      <c r="AH6" s="19">
        <v>0.31900000000000001</v>
      </c>
      <c r="AI6" s="19">
        <v>0.23599999999999999</v>
      </c>
    </row>
    <row r="7" spans="1:58" ht="12" customHeight="1" x14ac:dyDescent="0.15">
      <c r="A7" s="467"/>
      <c r="B7" s="468"/>
      <c r="C7" s="468"/>
      <c r="D7" s="468"/>
      <c r="E7" s="468"/>
      <c r="F7" s="469"/>
      <c r="G7" s="197"/>
      <c r="H7" s="198" t="s">
        <v>40</v>
      </c>
      <c r="I7" s="198"/>
      <c r="J7" s="200"/>
      <c r="K7" s="200"/>
      <c r="L7" s="221">
        <v>0.03</v>
      </c>
      <c r="M7" s="253"/>
      <c r="N7" s="253"/>
      <c r="O7" s="254"/>
      <c r="P7" s="255"/>
      <c r="Q7" s="521"/>
      <c r="AH7" s="19"/>
      <c r="AI7" s="19"/>
    </row>
    <row r="8" spans="1:58" ht="12.75" customHeight="1" x14ac:dyDescent="0.15">
      <c r="A8" s="467"/>
      <c r="B8" s="468"/>
      <c r="C8" s="468"/>
      <c r="D8" s="468"/>
      <c r="E8" s="468"/>
      <c r="F8" s="469"/>
      <c r="G8" s="197"/>
      <c r="H8" s="198" t="s">
        <v>41</v>
      </c>
      <c r="I8" s="198"/>
      <c r="J8" s="259"/>
      <c r="K8" s="259"/>
      <c r="L8" s="221">
        <v>0.04</v>
      </c>
      <c r="M8" s="253"/>
      <c r="N8" s="253"/>
      <c r="O8" s="254"/>
      <c r="P8" s="255"/>
      <c r="Q8" s="521"/>
      <c r="AH8" s="19"/>
      <c r="AI8" s="19"/>
    </row>
    <row r="9" spans="1:58" ht="11.25" customHeight="1" thickBot="1" x14ac:dyDescent="0.2">
      <c r="A9" s="470"/>
      <c r="B9" s="471"/>
      <c r="C9" s="471"/>
      <c r="D9" s="471"/>
      <c r="E9" s="471"/>
      <c r="F9" s="472"/>
      <c r="G9" s="260"/>
      <c r="H9" s="260"/>
      <c r="I9" s="260"/>
      <c r="J9" s="260"/>
      <c r="K9" s="260"/>
      <c r="L9" s="260"/>
      <c r="M9" s="261"/>
      <c r="N9" s="261"/>
      <c r="O9" s="262"/>
      <c r="P9" s="263"/>
      <c r="Q9" s="521"/>
    </row>
    <row r="10" spans="1:58" s="24" customFormat="1" ht="15" customHeight="1" x14ac:dyDescent="0.3">
      <c r="A10" s="25"/>
      <c r="B10" s="9"/>
      <c r="C10" s="89"/>
      <c r="D10" s="89"/>
      <c r="E10" s="507" t="s">
        <v>83</v>
      </c>
      <c r="F10" s="507"/>
      <c r="G10" s="501" t="s">
        <v>84</v>
      </c>
      <c r="H10" s="501"/>
      <c r="I10" s="501" t="s">
        <v>85</v>
      </c>
      <c r="J10" s="501"/>
      <c r="K10" s="501" t="s">
        <v>86</v>
      </c>
      <c r="L10" s="501"/>
      <c r="M10" s="501" t="s">
        <v>87</v>
      </c>
      <c r="N10" s="501"/>
      <c r="O10" s="376" t="s">
        <v>0</v>
      </c>
      <c r="P10" s="377"/>
      <c r="Q10" s="444"/>
      <c r="R10" s="267"/>
      <c r="S10" s="267"/>
      <c r="T10" s="267"/>
      <c r="U10" s="267"/>
      <c r="V10" s="267"/>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row>
    <row r="11" spans="1:58" s="24" customFormat="1" ht="12.75" customHeight="1" x14ac:dyDescent="0.15">
      <c r="A11" s="25"/>
      <c r="B11" s="9"/>
      <c r="C11" s="522" t="s">
        <v>42</v>
      </c>
      <c r="D11" s="522"/>
      <c r="E11" s="65" t="s">
        <v>43</v>
      </c>
      <c r="F11" s="73" t="s">
        <v>44</v>
      </c>
      <c r="G11" s="65" t="s">
        <v>43</v>
      </c>
      <c r="H11" s="73" t="s">
        <v>44</v>
      </c>
      <c r="I11" s="65" t="s">
        <v>43</v>
      </c>
      <c r="J11" s="73" t="s">
        <v>44</v>
      </c>
      <c r="K11" s="65" t="s">
        <v>43</v>
      </c>
      <c r="L11" s="73" t="s">
        <v>44</v>
      </c>
      <c r="M11" s="65" t="s">
        <v>43</v>
      </c>
      <c r="N11" s="73" t="s">
        <v>44</v>
      </c>
      <c r="O11" s="66" t="s">
        <v>43</v>
      </c>
      <c r="P11" s="82" t="s">
        <v>44</v>
      </c>
      <c r="Q11" s="444"/>
      <c r="R11" s="267"/>
      <c r="S11" s="267"/>
      <c r="T11" s="267"/>
      <c r="U11" s="267"/>
      <c r="V11" s="267"/>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row>
    <row r="12" spans="1:58" s="24" customFormat="1" ht="12.75" customHeight="1" x14ac:dyDescent="0.15">
      <c r="A12" s="25" t="s">
        <v>1</v>
      </c>
      <c r="B12" s="209" t="s">
        <v>107</v>
      </c>
      <c r="C12" s="361"/>
      <c r="D12" s="361"/>
      <c r="E12" s="65"/>
      <c r="F12" s="73"/>
      <c r="G12" s="65"/>
      <c r="H12" s="73"/>
      <c r="I12" s="65"/>
      <c r="J12" s="73"/>
      <c r="K12" s="65"/>
      <c r="L12" s="73"/>
      <c r="M12" s="65"/>
      <c r="N12" s="73"/>
      <c r="O12" s="66"/>
      <c r="P12" s="82"/>
      <c r="Q12" s="444"/>
      <c r="R12" s="267"/>
      <c r="S12" s="267"/>
      <c r="T12" s="267"/>
      <c r="U12" s="267"/>
      <c r="V12" s="267"/>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row>
    <row r="13" spans="1:58" ht="12.75" customHeight="1" x14ac:dyDescent="0.15">
      <c r="A13" s="25"/>
      <c r="B13" s="187" t="s">
        <v>82</v>
      </c>
      <c r="C13" s="27" t="s">
        <v>21</v>
      </c>
      <c r="D13" s="28"/>
      <c r="E13" s="1">
        <v>0</v>
      </c>
      <c r="F13" s="74">
        <v>0</v>
      </c>
      <c r="G13" s="2">
        <f t="shared" ref="G13:N13" si="0">ROUND(E13*(1+$L$7), 0)</f>
        <v>0</v>
      </c>
      <c r="H13" s="75">
        <f t="shared" si="0"/>
        <v>0</v>
      </c>
      <c r="I13" s="2">
        <f t="shared" si="0"/>
        <v>0</v>
      </c>
      <c r="J13" s="75">
        <f t="shared" si="0"/>
        <v>0</v>
      </c>
      <c r="K13" s="2">
        <f t="shared" si="0"/>
        <v>0</v>
      </c>
      <c r="L13" s="75">
        <f t="shared" si="0"/>
        <v>0</v>
      </c>
      <c r="M13" s="2">
        <f t="shared" si="0"/>
        <v>0</v>
      </c>
      <c r="N13" s="75">
        <f t="shared" si="0"/>
        <v>0</v>
      </c>
      <c r="O13" s="68">
        <f t="shared" ref="O13:O28" si="1">SUMIF($E$11:$N$11,$O$11,E13:N13)</f>
        <v>0</v>
      </c>
      <c r="P13" s="83">
        <f t="shared" ref="P13:P28" si="2">SUMIF($E$11:$N$11,$P$11,E13:N13)</f>
        <v>0</v>
      </c>
      <c r="Q13" s="444"/>
      <c r="R13" s="267"/>
      <c r="S13" s="267"/>
      <c r="T13" s="267"/>
      <c r="U13" s="267"/>
      <c r="V13" s="267"/>
    </row>
    <row r="14" spans="1:58" ht="12.75" customHeight="1" x14ac:dyDescent="0.15">
      <c r="A14" s="25"/>
      <c r="B14" s="9"/>
      <c r="C14" s="27" t="s">
        <v>22</v>
      </c>
      <c r="D14" s="171">
        <f>$L$3</f>
        <v>0.36930000000000002</v>
      </c>
      <c r="E14" s="224">
        <f t="shared" ref="E14:N14" si="3">E13*$D14</f>
        <v>0</v>
      </c>
      <c r="F14" s="403">
        <f t="shared" si="3"/>
        <v>0</v>
      </c>
      <c r="G14" s="224">
        <f t="shared" si="3"/>
        <v>0</v>
      </c>
      <c r="H14" s="403">
        <f t="shared" si="3"/>
        <v>0</v>
      </c>
      <c r="I14" s="224">
        <f t="shared" si="3"/>
        <v>0</v>
      </c>
      <c r="J14" s="403">
        <f t="shared" si="3"/>
        <v>0</v>
      </c>
      <c r="K14" s="224">
        <f t="shared" si="3"/>
        <v>0</v>
      </c>
      <c r="L14" s="403">
        <f t="shared" si="3"/>
        <v>0</v>
      </c>
      <c r="M14" s="224">
        <f t="shared" si="3"/>
        <v>0</v>
      </c>
      <c r="N14" s="403">
        <f t="shared" si="3"/>
        <v>0</v>
      </c>
      <c r="O14" s="383">
        <f t="shared" si="1"/>
        <v>0</v>
      </c>
      <c r="P14" s="417">
        <f t="shared" si="2"/>
        <v>0</v>
      </c>
      <c r="Q14" s="444"/>
      <c r="R14" s="267"/>
      <c r="S14" s="267"/>
      <c r="T14" s="267"/>
      <c r="U14" s="267"/>
      <c r="V14" s="267"/>
    </row>
    <row r="15" spans="1:58" ht="12.75" customHeight="1" x14ac:dyDescent="0.15">
      <c r="A15" s="25"/>
      <c r="B15" s="187" t="s">
        <v>78</v>
      </c>
      <c r="C15" s="27" t="s">
        <v>21</v>
      </c>
      <c r="D15" s="28"/>
      <c r="E15" s="2">
        <v>0</v>
      </c>
      <c r="F15" s="75">
        <v>0</v>
      </c>
      <c r="G15" s="2">
        <f t="shared" ref="G15:N15" si="4">ROUND(E15*(1+$L$7), 0)</f>
        <v>0</v>
      </c>
      <c r="H15" s="75">
        <f t="shared" si="4"/>
        <v>0</v>
      </c>
      <c r="I15" s="2">
        <f t="shared" si="4"/>
        <v>0</v>
      </c>
      <c r="J15" s="75">
        <f t="shared" si="4"/>
        <v>0</v>
      </c>
      <c r="K15" s="2">
        <f t="shared" si="4"/>
        <v>0</v>
      </c>
      <c r="L15" s="75">
        <f t="shared" si="4"/>
        <v>0</v>
      </c>
      <c r="M15" s="2">
        <f t="shared" si="4"/>
        <v>0</v>
      </c>
      <c r="N15" s="75">
        <f t="shared" si="4"/>
        <v>0</v>
      </c>
      <c r="O15" s="68">
        <f t="shared" si="1"/>
        <v>0</v>
      </c>
      <c r="P15" s="83">
        <f t="shared" si="2"/>
        <v>0</v>
      </c>
      <c r="R15" s="267"/>
      <c r="S15" s="267"/>
      <c r="T15" s="267"/>
      <c r="U15" s="267"/>
      <c r="V15" s="267"/>
    </row>
    <row r="16" spans="1:58" ht="12.75" customHeight="1" x14ac:dyDescent="0.15">
      <c r="A16" s="25"/>
      <c r="B16" s="9"/>
      <c r="C16" s="27" t="s">
        <v>22</v>
      </c>
      <c r="D16" s="171">
        <f>$L$3</f>
        <v>0.36930000000000002</v>
      </c>
      <c r="E16" s="224">
        <f t="shared" ref="E16:N16" si="5">E15*$D16</f>
        <v>0</v>
      </c>
      <c r="F16" s="403">
        <f t="shared" si="5"/>
        <v>0</v>
      </c>
      <c r="G16" s="224">
        <f t="shared" si="5"/>
        <v>0</v>
      </c>
      <c r="H16" s="403">
        <f t="shared" si="5"/>
        <v>0</v>
      </c>
      <c r="I16" s="224">
        <f t="shared" si="5"/>
        <v>0</v>
      </c>
      <c r="J16" s="403">
        <f t="shared" si="5"/>
        <v>0</v>
      </c>
      <c r="K16" s="224">
        <f t="shared" si="5"/>
        <v>0</v>
      </c>
      <c r="L16" s="403">
        <f t="shared" si="5"/>
        <v>0</v>
      </c>
      <c r="M16" s="224">
        <f t="shared" si="5"/>
        <v>0</v>
      </c>
      <c r="N16" s="403">
        <f t="shared" si="5"/>
        <v>0</v>
      </c>
      <c r="O16" s="383">
        <f t="shared" si="1"/>
        <v>0</v>
      </c>
      <c r="P16" s="417">
        <f t="shared" si="2"/>
        <v>0</v>
      </c>
      <c r="R16" s="267"/>
      <c r="S16" s="267"/>
      <c r="T16" s="267"/>
      <c r="U16" s="267"/>
      <c r="V16" s="267"/>
    </row>
    <row r="17" spans="1:58" ht="12.75" customHeight="1" x14ac:dyDescent="0.15">
      <c r="A17" s="25"/>
      <c r="B17" s="187" t="s">
        <v>79</v>
      </c>
      <c r="C17" s="27" t="s">
        <v>21</v>
      </c>
      <c r="D17" s="28"/>
      <c r="E17" s="2">
        <v>0</v>
      </c>
      <c r="F17" s="75">
        <v>0</v>
      </c>
      <c r="G17" s="2">
        <f t="shared" ref="G17:N17" si="6">ROUND(E17*(1+$L$7), 0)</f>
        <v>0</v>
      </c>
      <c r="H17" s="75">
        <f t="shared" si="6"/>
        <v>0</v>
      </c>
      <c r="I17" s="2">
        <f t="shared" si="6"/>
        <v>0</v>
      </c>
      <c r="J17" s="75">
        <f t="shared" si="6"/>
        <v>0</v>
      </c>
      <c r="K17" s="2">
        <f t="shared" si="6"/>
        <v>0</v>
      </c>
      <c r="L17" s="75">
        <f t="shared" si="6"/>
        <v>0</v>
      </c>
      <c r="M17" s="2">
        <f t="shared" si="6"/>
        <v>0</v>
      </c>
      <c r="N17" s="75">
        <f t="shared" si="6"/>
        <v>0</v>
      </c>
      <c r="O17" s="68">
        <f t="shared" si="1"/>
        <v>0</v>
      </c>
      <c r="P17" s="83">
        <f t="shared" si="2"/>
        <v>0</v>
      </c>
      <c r="R17" s="267"/>
      <c r="S17" s="267"/>
      <c r="T17" s="267"/>
      <c r="U17" s="267"/>
      <c r="V17" s="267"/>
    </row>
    <row r="18" spans="1:58" ht="12.75" customHeight="1" x14ac:dyDescent="0.15">
      <c r="A18" s="25"/>
      <c r="B18" s="9"/>
      <c r="C18" s="27" t="s">
        <v>22</v>
      </c>
      <c r="D18" s="171">
        <f>$L$3</f>
        <v>0.36930000000000002</v>
      </c>
      <c r="E18" s="224">
        <f t="shared" ref="E18:N18" si="7">E17*$D18</f>
        <v>0</v>
      </c>
      <c r="F18" s="403">
        <f t="shared" si="7"/>
        <v>0</v>
      </c>
      <c r="G18" s="224">
        <f t="shared" si="7"/>
        <v>0</v>
      </c>
      <c r="H18" s="403">
        <f t="shared" si="7"/>
        <v>0</v>
      </c>
      <c r="I18" s="224">
        <f t="shared" si="7"/>
        <v>0</v>
      </c>
      <c r="J18" s="403">
        <f t="shared" si="7"/>
        <v>0</v>
      </c>
      <c r="K18" s="224">
        <f t="shared" si="7"/>
        <v>0</v>
      </c>
      <c r="L18" s="403">
        <f t="shared" si="7"/>
        <v>0</v>
      </c>
      <c r="M18" s="224">
        <f t="shared" si="7"/>
        <v>0</v>
      </c>
      <c r="N18" s="403">
        <f t="shared" si="7"/>
        <v>0</v>
      </c>
      <c r="O18" s="383">
        <f t="shared" si="1"/>
        <v>0</v>
      </c>
      <c r="P18" s="417">
        <f t="shared" si="2"/>
        <v>0</v>
      </c>
      <c r="Q18" s="267"/>
    </row>
    <row r="19" spans="1:58" ht="12.75" customHeight="1" x14ac:dyDescent="0.15">
      <c r="A19" s="25"/>
      <c r="B19" s="187" t="s">
        <v>80</v>
      </c>
      <c r="C19" s="27" t="s">
        <v>21</v>
      </c>
      <c r="D19" s="28"/>
      <c r="E19" s="2">
        <v>0</v>
      </c>
      <c r="F19" s="75">
        <v>0</v>
      </c>
      <c r="G19" s="2">
        <f t="shared" ref="G19:N19" si="8">ROUND(E19*(1+$L$7), 0)</f>
        <v>0</v>
      </c>
      <c r="H19" s="75">
        <f t="shared" si="8"/>
        <v>0</v>
      </c>
      <c r="I19" s="2">
        <f t="shared" si="8"/>
        <v>0</v>
      </c>
      <c r="J19" s="75">
        <f t="shared" si="8"/>
        <v>0</v>
      </c>
      <c r="K19" s="2">
        <f t="shared" si="8"/>
        <v>0</v>
      </c>
      <c r="L19" s="75">
        <f t="shared" si="8"/>
        <v>0</v>
      </c>
      <c r="M19" s="2">
        <f t="shared" si="8"/>
        <v>0</v>
      </c>
      <c r="N19" s="75">
        <f t="shared" si="8"/>
        <v>0</v>
      </c>
      <c r="O19" s="68">
        <f t="shared" si="1"/>
        <v>0</v>
      </c>
      <c r="P19" s="83">
        <f t="shared" si="2"/>
        <v>0</v>
      </c>
      <c r="Q19" s="267"/>
    </row>
    <row r="20" spans="1:58" ht="12.75" customHeight="1" x14ac:dyDescent="0.15">
      <c r="A20" s="25"/>
      <c r="B20" s="9"/>
      <c r="C20" s="27" t="s">
        <v>22</v>
      </c>
      <c r="D20" s="171">
        <f>$L$3</f>
        <v>0.36930000000000002</v>
      </c>
      <c r="E20" s="224">
        <f t="shared" ref="E20:N20" si="9">E19*$D20</f>
        <v>0</v>
      </c>
      <c r="F20" s="403">
        <f t="shared" si="9"/>
        <v>0</v>
      </c>
      <c r="G20" s="224">
        <f t="shared" si="9"/>
        <v>0</v>
      </c>
      <c r="H20" s="403">
        <f t="shared" si="9"/>
        <v>0</v>
      </c>
      <c r="I20" s="224">
        <f t="shared" si="9"/>
        <v>0</v>
      </c>
      <c r="J20" s="403">
        <f t="shared" si="9"/>
        <v>0</v>
      </c>
      <c r="K20" s="224">
        <f t="shared" si="9"/>
        <v>0</v>
      </c>
      <c r="L20" s="403">
        <f t="shared" si="9"/>
        <v>0</v>
      </c>
      <c r="M20" s="224">
        <f t="shared" si="9"/>
        <v>0</v>
      </c>
      <c r="N20" s="403">
        <f t="shared" si="9"/>
        <v>0</v>
      </c>
      <c r="O20" s="383">
        <f t="shared" si="1"/>
        <v>0</v>
      </c>
      <c r="P20" s="417">
        <f t="shared" si="2"/>
        <v>0</v>
      </c>
      <c r="Q20" s="267"/>
    </row>
    <row r="21" spans="1:58" ht="12.75" customHeight="1" x14ac:dyDescent="0.15">
      <c r="A21" s="25"/>
      <c r="B21" s="187" t="s">
        <v>81</v>
      </c>
      <c r="C21" s="27" t="s">
        <v>21</v>
      </c>
      <c r="D21" s="28"/>
      <c r="E21" s="2">
        <v>0</v>
      </c>
      <c r="F21" s="75">
        <v>0</v>
      </c>
      <c r="G21" s="2">
        <f t="shared" ref="G21:N21" si="10">ROUND(E21*(1+$L$7), 0)</f>
        <v>0</v>
      </c>
      <c r="H21" s="75">
        <f t="shared" si="10"/>
        <v>0</v>
      </c>
      <c r="I21" s="2">
        <f t="shared" si="10"/>
        <v>0</v>
      </c>
      <c r="J21" s="75">
        <f t="shared" si="10"/>
        <v>0</v>
      </c>
      <c r="K21" s="2">
        <f t="shared" si="10"/>
        <v>0</v>
      </c>
      <c r="L21" s="75">
        <f t="shared" si="10"/>
        <v>0</v>
      </c>
      <c r="M21" s="2">
        <f t="shared" si="10"/>
        <v>0</v>
      </c>
      <c r="N21" s="75">
        <f t="shared" si="10"/>
        <v>0</v>
      </c>
      <c r="O21" s="68">
        <f t="shared" si="1"/>
        <v>0</v>
      </c>
      <c r="P21" s="83">
        <f t="shared" si="2"/>
        <v>0</v>
      </c>
      <c r="Q21" s="267"/>
    </row>
    <row r="22" spans="1:58" ht="12.75" customHeight="1" x14ac:dyDescent="0.15">
      <c r="A22" s="25"/>
      <c r="B22" s="9"/>
      <c r="C22" s="27" t="s">
        <v>22</v>
      </c>
      <c r="D22" s="171">
        <f>$L$3</f>
        <v>0.36930000000000002</v>
      </c>
      <c r="E22" s="224">
        <f t="shared" ref="E22:N22" si="11">E21*$D22</f>
        <v>0</v>
      </c>
      <c r="F22" s="403">
        <f t="shared" si="11"/>
        <v>0</v>
      </c>
      <c r="G22" s="224">
        <f t="shared" si="11"/>
        <v>0</v>
      </c>
      <c r="H22" s="403">
        <f t="shared" si="11"/>
        <v>0</v>
      </c>
      <c r="I22" s="224">
        <f t="shared" si="11"/>
        <v>0</v>
      </c>
      <c r="J22" s="403">
        <f t="shared" si="11"/>
        <v>0</v>
      </c>
      <c r="K22" s="224">
        <f t="shared" si="11"/>
        <v>0</v>
      </c>
      <c r="L22" s="403">
        <f t="shared" si="11"/>
        <v>0</v>
      </c>
      <c r="M22" s="224">
        <f t="shared" si="11"/>
        <v>0</v>
      </c>
      <c r="N22" s="403">
        <f t="shared" si="11"/>
        <v>0</v>
      </c>
      <c r="O22" s="383">
        <f t="shared" si="1"/>
        <v>0</v>
      </c>
      <c r="P22" s="417">
        <f t="shared" si="2"/>
        <v>0</v>
      </c>
      <c r="Q22" s="267"/>
    </row>
    <row r="23" spans="1:58" x14ac:dyDescent="0.15">
      <c r="A23" s="25"/>
      <c r="B23" s="26" t="s">
        <v>23</v>
      </c>
      <c r="C23" s="27" t="s">
        <v>21</v>
      </c>
      <c r="D23" s="28"/>
      <c r="E23" s="2">
        <v>0</v>
      </c>
      <c r="F23" s="75">
        <v>0</v>
      </c>
      <c r="G23" s="2">
        <f t="shared" ref="G23:N23" si="12">ROUND(E23*(1+$L$7), 0)</f>
        <v>0</v>
      </c>
      <c r="H23" s="75">
        <f t="shared" si="12"/>
        <v>0</v>
      </c>
      <c r="I23" s="2">
        <f t="shared" si="12"/>
        <v>0</v>
      </c>
      <c r="J23" s="75">
        <f t="shared" si="12"/>
        <v>0</v>
      </c>
      <c r="K23" s="2">
        <f t="shared" si="12"/>
        <v>0</v>
      </c>
      <c r="L23" s="75">
        <f t="shared" si="12"/>
        <v>0</v>
      </c>
      <c r="M23" s="2">
        <f t="shared" si="12"/>
        <v>0</v>
      </c>
      <c r="N23" s="75">
        <f t="shared" si="12"/>
        <v>0</v>
      </c>
      <c r="O23" s="68">
        <f t="shared" si="1"/>
        <v>0</v>
      </c>
      <c r="P23" s="83">
        <f t="shared" si="2"/>
        <v>0</v>
      </c>
      <c r="Q23" s="30"/>
    </row>
    <row r="24" spans="1:58" x14ac:dyDescent="0.15">
      <c r="A24" s="25"/>
      <c r="B24" s="9"/>
      <c r="C24" s="27" t="s">
        <v>22</v>
      </c>
      <c r="D24" s="171">
        <f>$L$3</f>
        <v>0.36930000000000002</v>
      </c>
      <c r="E24" s="224">
        <f t="shared" ref="E24:N24" si="13">E23*$D24</f>
        <v>0</v>
      </c>
      <c r="F24" s="403">
        <f t="shared" si="13"/>
        <v>0</v>
      </c>
      <c r="G24" s="224">
        <f t="shared" si="13"/>
        <v>0</v>
      </c>
      <c r="H24" s="403">
        <f t="shared" si="13"/>
        <v>0</v>
      </c>
      <c r="I24" s="224">
        <f t="shared" si="13"/>
        <v>0</v>
      </c>
      <c r="J24" s="403">
        <f t="shared" si="13"/>
        <v>0</v>
      </c>
      <c r="K24" s="224">
        <f t="shared" si="13"/>
        <v>0</v>
      </c>
      <c r="L24" s="403">
        <f t="shared" si="13"/>
        <v>0</v>
      </c>
      <c r="M24" s="224">
        <f t="shared" si="13"/>
        <v>0</v>
      </c>
      <c r="N24" s="403">
        <f t="shared" si="13"/>
        <v>0</v>
      </c>
      <c r="O24" s="383">
        <f t="shared" si="1"/>
        <v>0</v>
      </c>
      <c r="P24" s="417">
        <f t="shared" si="2"/>
        <v>0</v>
      </c>
      <c r="Q24" s="30"/>
    </row>
    <row r="25" spans="1:58" s="335" customFormat="1" ht="4.5" customHeight="1" x14ac:dyDescent="0.15">
      <c r="A25" s="332"/>
      <c r="B25" s="330"/>
      <c r="C25" s="398"/>
      <c r="D25" s="399"/>
      <c r="E25" s="390"/>
      <c r="F25" s="390"/>
      <c r="G25" s="390"/>
      <c r="H25" s="390"/>
      <c r="I25" s="390"/>
      <c r="J25" s="390"/>
      <c r="K25" s="390"/>
      <c r="L25" s="390"/>
      <c r="M25" s="390"/>
      <c r="N25" s="390"/>
      <c r="O25" s="400"/>
      <c r="P25" s="401"/>
      <c r="Q25" s="30"/>
    </row>
    <row r="26" spans="1:58" x14ac:dyDescent="0.15">
      <c r="A26" s="25"/>
      <c r="B26" s="290" t="s">
        <v>112</v>
      </c>
      <c r="C26" s="37" t="s">
        <v>21</v>
      </c>
      <c r="D26" s="7"/>
      <c r="E26" s="15">
        <f t="shared" ref="E26:N27" si="14">SUMIF($C$13:$C$25,$C26,E$13:E$25)</f>
        <v>0</v>
      </c>
      <c r="F26" s="76">
        <f t="shared" si="14"/>
        <v>0</v>
      </c>
      <c r="G26" s="15">
        <f t="shared" si="14"/>
        <v>0</v>
      </c>
      <c r="H26" s="76">
        <f t="shared" si="14"/>
        <v>0</v>
      </c>
      <c r="I26" s="15">
        <f t="shared" si="14"/>
        <v>0</v>
      </c>
      <c r="J26" s="76">
        <f t="shared" si="14"/>
        <v>0</v>
      </c>
      <c r="K26" s="15">
        <f t="shared" si="14"/>
        <v>0</v>
      </c>
      <c r="L26" s="76">
        <f t="shared" si="14"/>
        <v>0</v>
      </c>
      <c r="M26" s="15">
        <f t="shared" si="14"/>
        <v>0</v>
      </c>
      <c r="N26" s="76">
        <f t="shared" si="14"/>
        <v>0</v>
      </c>
      <c r="O26" s="68">
        <f t="shared" si="1"/>
        <v>0</v>
      </c>
      <c r="P26" s="83">
        <f t="shared" si="2"/>
        <v>0</v>
      </c>
      <c r="Q26" s="30"/>
    </row>
    <row r="27" spans="1:58" s="23" customFormat="1" x14ac:dyDescent="0.15">
      <c r="A27" s="32"/>
      <c r="B27" s="11"/>
      <c r="C27" s="88" t="s">
        <v>22</v>
      </c>
      <c r="D27" s="387"/>
      <c r="E27" s="283">
        <f t="shared" si="14"/>
        <v>0</v>
      </c>
      <c r="F27" s="404">
        <f t="shared" si="14"/>
        <v>0</v>
      </c>
      <c r="G27" s="283">
        <f t="shared" si="14"/>
        <v>0</v>
      </c>
      <c r="H27" s="283">
        <f t="shared" si="14"/>
        <v>0</v>
      </c>
      <c r="I27" s="283">
        <f t="shared" si="14"/>
        <v>0</v>
      </c>
      <c r="J27" s="283">
        <f t="shared" si="14"/>
        <v>0</v>
      </c>
      <c r="K27" s="283">
        <f t="shared" si="14"/>
        <v>0</v>
      </c>
      <c r="L27" s="283">
        <f t="shared" si="14"/>
        <v>0</v>
      </c>
      <c r="M27" s="283">
        <f t="shared" si="14"/>
        <v>0</v>
      </c>
      <c r="N27" s="283">
        <f t="shared" si="14"/>
        <v>0</v>
      </c>
      <c r="O27" s="385">
        <f t="shared" si="1"/>
        <v>0</v>
      </c>
      <c r="P27" s="386">
        <f t="shared" si="2"/>
        <v>0</v>
      </c>
      <c r="Q27" s="36"/>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row>
    <row r="28" spans="1:58" s="23" customFormat="1" x14ac:dyDescent="0.15">
      <c r="A28" s="32"/>
      <c r="B28" s="11"/>
      <c r="C28" s="37" t="s">
        <v>0</v>
      </c>
      <c r="D28" s="38"/>
      <c r="E28" s="39">
        <f>SUM(E26:E27)</f>
        <v>0</v>
      </c>
      <c r="F28" s="77">
        <f t="shared" ref="F28:N28" si="15">SUM(F26:F27)</f>
        <v>0</v>
      </c>
      <c r="G28" s="39">
        <f t="shared" si="15"/>
        <v>0</v>
      </c>
      <c r="H28" s="77">
        <f t="shared" si="15"/>
        <v>0</v>
      </c>
      <c r="I28" s="39">
        <f t="shared" si="15"/>
        <v>0</v>
      </c>
      <c r="J28" s="77">
        <f t="shared" si="15"/>
        <v>0</v>
      </c>
      <c r="K28" s="39">
        <f t="shared" si="15"/>
        <v>0</v>
      </c>
      <c r="L28" s="77">
        <f t="shared" si="15"/>
        <v>0</v>
      </c>
      <c r="M28" s="39">
        <f t="shared" si="15"/>
        <v>0</v>
      </c>
      <c r="N28" s="77">
        <f t="shared" si="15"/>
        <v>0</v>
      </c>
      <c r="O28" s="175">
        <f t="shared" si="1"/>
        <v>0</v>
      </c>
      <c r="P28" s="176">
        <f t="shared" si="2"/>
        <v>0</v>
      </c>
      <c r="Q28" s="36"/>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row>
    <row r="29" spans="1:58" x14ac:dyDescent="0.15">
      <c r="A29" s="25" t="s">
        <v>2</v>
      </c>
      <c r="B29" s="209" t="s">
        <v>108</v>
      </c>
      <c r="C29" s="41"/>
      <c r="D29" s="41"/>
      <c r="E29" s="15"/>
      <c r="F29" s="30"/>
      <c r="G29" s="30"/>
      <c r="H29" s="30"/>
      <c r="I29" s="30"/>
      <c r="J29" s="30"/>
      <c r="K29" s="30"/>
      <c r="L29" s="30"/>
      <c r="M29" s="30"/>
      <c r="N29" s="30"/>
      <c r="O29" s="405"/>
      <c r="P29" s="406"/>
    </row>
    <row r="30" spans="1:58" x14ac:dyDescent="0.15">
      <c r="A30" s="25"/>
      <c r="B30" s="187" t="s">
        <v>132</v>
      </c>
      <c r="C30" s="27" t="s">
        <v>21</v>
      </c>
      <c r="D30" s="28"/>
      <c r="E30" s="2">
        <v>0</v>
      </c>
      <c r="F30" s="75">
        <v>0</v>
      </c>
      <c r="G30" s="2">
        <f t="shared" ref="G30:N30" si="16">ROUND(E30*(1+$L$7), 0)</f>
        <v>0</v>
      </c>
      <c r="H30" s="75">
        <f t="shared" si="16"/>
        <v>0</v>
      </c>
      <c r="I30" s="2">
        <f t="shared" si="16"/>
        <v>0</v>
      </c>
      <c r="J30" s="75">
        <f t="shared" si="16"/>
        <v>0</v>
      </c>
      <c r="K30" s="2">
        <f t="shared" si="16"/>
        <v>0</v>
      </c>
      <c r="L30" s="75">
        <f t="shared" si="16"/>
        <v>0</v>
      </c>
      <c r="M30" s="2">
        <f t="shared" si="16"/>
        <v>0</v>
      </c>
      <c r="N30" s="75">
        <f t="shared" si="16"/>
        <v>0</v>
      </c>
      <c r="O30" s="68">
        <f t="shared" ref="O30:O41" si="17">SUMIF($E$11:$N$11,$O$11,E30:N30)</f>
        <v>0</v>
      </c>
      <c r="P30" s="83">
        <f t="shared" ref="P30:P41" si="18">SUMIF($E$11:$N$11,$P$11,E30:N30)</f>
        <v>0</v>
      </c>
    </row>
    <row r="31" spans="1:58" ht="12.75" customHeight="1" x14ac:dyDescent="0.15">
      <c r="A31" s="25"/>
      <c r="B31" s="9"/>
      <c r="C31" s="27" t="s">
        <v>22</v>
      </c>
      <c r="D31" s="171">
        <f>$L$3</f>
        <v>0.36930000000000002</v>
      </c>
      <c r="E31" s="224">
        <f t="shared" ref="E31:N31" si="19">E30*$D31</f>
        <v>0</v>
      </c>
      <c r="F31" s="403">
        <f t="shared" si="19"/>
        <v>0</v>
      </c>
      <c r="G31" s="224">
        <f t="shared" si="19"/>
        <v>0</v>
      </c>
      <c r="H31" s="403">
        <f t="shared" si="19"/>
        <v>0</v>
      </c>
      <c r="I31" s="224">
        <f t="shared" si="19"/>
        <v>0</v>
      </c>
      <c r="J31" s="403">
        <f t="shared" si="19"/>
        <v>0</v>
      </c>
      <c r="K31" s="224">
        <f t="shared" si="19"/>
        <v>0</v>
      </c>
      <c r="L31" s="403">
        <f t="shared" si="19"/>
        <v>0</v>
      </c>
      <c r="M31" s="224">
        <f t="shared" si="19"/>
        <v>0</v>
      </c>
      <c r="N31" s="403">
        <f t="shared" si="19"/>
        <v>0</v>
      </c>
      <c r="O31" s="383">
        <f t="shared" si="17"/>
        <v>0</v>
      </c>
      <c r="P31" s="417">
        <f t="shared" si="18"/>
        <v>0</v>
      </c>
    </row>
    <row r="32" spans="1:58" x14ac:dyDescent="0.15">
      <c r="A32" s="25"/>
      <c r="B32" s="26" t="s">
        <v>24</v>
      </c>
      <c r="C32" s="27" t="s">
        <v>21</v>
      </c>
      <c r="D32" s="28"/>
      <c r="E32" s="2">
        <v>0</v>
      </c>
      <c r="F32" s="75">
        <v>0</v>
      </c>
      <c r="G32" s="2">
        <f t="shared" ref="G32:N32" si="20">ROUND(E32*(1+$L$7), 0)</f>
        <v>0</v>
      </c>
      <c r="H32" s="75">
        <f t="shared" si="20"/>
        <v>0</v>
      </c>
      <c r="I32" s="2">
        <f t="shared" si="20"/>
        <v>0</v>
      </c>
      <c r="J32" s="75">
        <f t="shared" si="20"/>
        <v>0</v>
      </c>
      <c r="K32" s="2">
        <f t="shared" si="20"/>
        <v>0</v>
      </c>
      <c r="L32" s="75">
        <f t="shared" si="20"/>
        <v>0</v>
      </c>
      <c r="M32" s="2">
        <f t="shared" si="20"/>
        <v>0</v>
      </c>
      <c r="N32" s="75">
        <f t="shared" si="20"/>
        <v>0</v>
      </c>
      <c r="O32" s="68">
        <f t="shared" si="17"/>
        <v>0</v>
      </c>
      <c r="P32" s="83">
        <f t="shared" si="18"/>
        <v>0</v>
      </c>
      <c r="Q32" s="30"/>
    </row>
    <row r="33" spans="1:17" x14ac:dyDescent="0.15">
      <c r="A33" s="25"/>
      <c r="B33" s="9"/>
      <c r="C33" s="27" t="s">
        <v>22</v>
      </c>
      <c r="D33" s="171">
        <f>$L$3</f>
        <v>0.36930000000000002</v>
      </c>
      <c r="E33" s="224">
        <f t="shared" ref="E33:N33" si="21">E32*$D33</f>
        <v>0</v>
      </c>
      <c r="F33" s="403">
        <f t="shared" si="21"/>
        <v>0</v>
      </c>
      <c r="G33" s="224">
        <f t="shared" si="21"/>
        <v>0</v>
      </c>
      <c r="H33" s="403">
        <f t="shared" si="21"/>
        <v>0</v>
      </c>
      <c r="I33" s="224">
        <f t="shared" si="21"/>
        <v>0</v>
      </c>
      <c r="J33" s="403">
        <f t="shared" si="21"/>
        <v>0</v>
      </c>
      <c r="K33" s="224">
        <f t="shared" si="21"/>
        <v>0</v>
      </c>
      <c r="L33" s="403">
        <f t="shared" si="21"/>
        <v>0</v>
      </c>
      <c r="M33" s="224">
        <f t="shared" si="21"/>
        <v>0</v>
      </c>
      <c r="N33" s="403">
        <f t="shared" si="21"/>
        <v>0</v>
      </c>
      <c r="O33" s="383">
        <f t="shared" si="17"/>
        <v>0</v>
      </c>
      <c r="P33" s="417">
        <f t="shared" si="18"/>
        <v>0</v>
      </c>
      <c r="Q33" s="30"/>
    </row>
    <row r="34" spans="1:17" x14ac:dyDescent="0.15">
      <c r="A34" s="25"/>
      <c r="B34" s="187" t="s">
        <v>130</v>
      </c>
      <c r="C34" s="27" t="s">
        <v>21</v>
      </c>
      <c r="D34" s="28"/>
      <c r="E34" s="2">
        <v>0</v>
      </c>
      <c r="F34" s="75">
        <v>0</v>
      </c>
      <c r="G34" s="2">
        <f t="shared" ref="G34:N34" si="22">ROUND(E34*(1+$L$7), 0)</f>
        <v>0</v>
      </c>
      <c r="H34" s="75">
        <f t="shared" si="22"/>
        <v>0</v>
      </c>
      <c r="I34" s="2">
        <f t="shared" si="22"/>
        <v>0</v>
      </c>
      <c r="J34" s="75">
        <f t="shared" si="22"/>
        <v>0</v>
      </c>
      <c r="K34" s="2">
        <f t="shared" si="22"/>
        <v>0</v>
      </c>
      <c r="L34" s="75">
        <f t="shared" si="22"/>
        <v>0</v>
      </c>
      <c r="M34" s="2">
        <f t="shared" si="22"/>
        <v>0</v>
      </c>
      <c r="N34" s="75">
        <f t="shared" si="22"/>
        <v>0</v>
      </c>
      <c r="O34" s="68">
        <f t="shared" si="17"/>
        <v>0</v>
      </c>
      <c r="P34" s="83">
        <f t="shared" si="18"/>
        <v>0</v>
      </c>
    </row>
    <row r="35" spans="1:17" x14ac:dyDescent="0.15">
      <c r="A35" s="25"/>
      <c r="B35" s="9"/>
      <c r="C35" s="28" t="s">
        <v>22</v>
      </c>
      <c r="D35" s="171">
        <f>L4</f>
        <v>8.3400000000000002E-2</v>
      </c>
      <c r="E35" s="224">
        <f t="shared" ref="E35:N37" si="23">E34*$D35</f>
        <v>0</v>
      </c>
      <c r="F35" s="403">
        <f t="shared" si="23"/>
        <v>0</v>
      </c>
      <c r="G35" s="224">
        <f t="shared" si="23"/>
        <v>0</v>
      </c>
      <c r="H35" s="403">
        <f t="shared" si="23"/>
        <v>0</v>
      </c>
      <c r="I35" s="224">
        <f t="shared" si="23"/>
        <v>0</v>
      </c>
      <c r="J35" s="403">
        <f t="shared" si="23"/>
        <v>0</v>
      </c>
      <c r="K35" s="224">
        <f t="shared" si="23"/>
        <v>0</v>
      </c>
      <c r="L35" s="403">
        <f t="shared" si="23"/>
        <v>0</v>
      </c>
      <c r="M35" s="224">
        <f t="shared" si="23"/>
        <v>0</v>
      </c>
      <c r="N35" s="403">
        <f t="shared" si="23"/>
        <v>0</v>
      </c>
      <c r="O35" s="383">
        <f t="shared" si="17"/>
        <v>0</v>
      </c>
      <c r="P35" s="417">
        <f t="shared" si="18"/>
        <v>0</v>
      </c>
    </row>
    <row r="36" spans="1:17" x14ac:dyDescent="0.15">
      <c r="A36" s="25"/>
      <c r="B36" s="26" t="s">
        <v>25</v>
      </c>
      <c r="C36" s="27" t="s">
        <v>21</v>
      </c>
      <c r="D36" s="28"/>
      <c r="E36" s="2">
        <v>0</v>
      </c>
      <c r="F36" s="75">
        <v>0</v>
      </c>
      <c r="G36" s="2">
        <f t="shared" ref="G36:N36" si="24">ROUND(E36*(1+$L$7), 0)</f>
        <v>0</v>
      </c>
      <c r="H36" s="75">
        <f t="shared" si="24"/>
        <v>0</v>
      </c>
      <c r="I36" s="2">
        <f t="shared" si="24"/>
        <v>0</v>
      </c>
      <c r="J36" s="75">
        <f t="shared" si="24"/>
        <v>0</v>
      </c>
      <c r="K36" s="2">
        <f t="shared" si="24"/>
        <v>0</v>
      </c>
      <c r="L36" s="75">
        <f t="shared" si="24"/>
        <v>0</v>
      </c>
      <c r="M36" s="2">
        <f t="shared" si="24"/>
        <v>0</v>
      </c>
      <c r="N36" s="75">
        <f t="shared" si="24"/>
        <v>0</v>
      </c>
      <c r="O36" s="68">
        <f t="shared" si="17"/>
        <v>0</v>
      </c>
      <c r="P36" s="83">
        <f t="shared" si="18"/>
        <v>0</v>
      </c>
    </row>
    <row r="37" spans="1:17" x14ac:dyDescent="0.15">
      <c r="A37" s="25"/>
      <c r="B37" s="9"/>
      <c r="C37" s="27" t="s">
        <v>22</v>
      </c>
      <c r="D37" s="171">
        <f>$L$5</f>
        <v>1E-3</v>
      </c>
      <c r="E37" s="224">
        <f t="shared" si="23"/>
        <v>0</v>
      </c>
      <c r="F37" s="403">
        <f t="shared" si="23"/>
        <v>0</v>
      </c>
      <c r="G37" s="224">
        <f t="shared" si="23"/>
        <v>0</v>
      </c>
      <c r="H37" s="403">
        <f t="shared" si="23"/>
        <v>0</v>
      </c>
      <c r="I37" s="224">
        <f t="shared" si="23"/>
        <v>0</v>
      </c>
      <c r="J37" s="403">
        <f t="shared" si="23"/>
        <v>0</v>
      </c>
      <c r="K37" s="224">
        <f t="shared" si="23"/>
        <v>0</v>
      </c>
      <c r="L37" s="403">
        <f t="shared" si="23"/>
        <v>0</v>
      </c>
      <c r="M37" s="224">
        <f t="shared" si="23"/>
        <v>0</v>
      </c>
      <c r="N37" s="403">
        <f t="shared" si="23"/>
        <v>0</v>
      </c>
      <c r="O37" s="383">
        <f t="shared" si="17"/>
        <v>0</v>
      </c>
      <c r="P37" s="417">
        <f t="shared" si="18"/>
        <v>0</v>
      </c>
    </row>
    <row r="38" spans="1:17" x14ac:dyDescent="0.15">
      <c r="A38" s="25"/>
      <c r="B38" s="187" t="s">
        <v>77</v>
      </c>
      <c r="C38" s="27" t="s">
        <v>21</v>
      </c>
      <c r="D38" s="28"/>
      <c r="E38" s="2">
        <v>0</v>
      </c>
      <c r="F38" s="75">
        <v>0</v>
      </c>
      <c r="G38" s="2">
        <f t="shared" ref="G38:N38" si="25">ROUND(E38*(1+$L$7), 0)</f>
        <v>0</v>
      </c>
      <c r="H38" s="75">
        <f t="shared" si="25"/>
        <v>0</v>
      </c>
      <c r="I38" s="2">
        <f t="shared" si="25"/>
        <v>0</v>
      </c>
      <c r="J38" s="75">
        <f t="shared" si="25"/>
        <v>0</v>
      </c>
      <c r="K38" s="2">
        <f t="shared" si="25"/>
        <v>0</v>
      </c>
      <c r="L38" s="75">
        <f t="shared" si="25"/>
        <v>0</v>
      </c>
      <c r="M38" s="2">
        <f t="shared" si="25"/>
        <v>0</v>
      </c>
      <c r="N38" s="75">
        <f t="shared" si="25"/>
        <v>0</v>
      </c>
      <c r="O38" s="68">
        <f t="shared" si="17"/>
        <v>0</v>
      </c>
      <c r="P38" s="83">
        <f t="shared" si="18"/>
        <v>0</v>
      </c>
    </row>
    <row r="39" spans="1:17" x14ac:dyDescent="0.15">
      <c r="A39" s="25"/>
      <c r="B39" s="9"/>
      <c r="C39" s="27" t="s">
        <v>22</v>
      </c>
      <c r="D39" s="171">
        <f>$L$3</f>
        <v>0.36930000000000002</v>
      </c>
      <c r="E39" s="224">
        <f t="shared" ref="E39:N39" si="26">E38*$D39</f>
        <v>0</v>
      </c>
      <c r="F39" s="403">
        <f t="shared" si="26"/>
        <v>0</v>
      </c>
      <c r="G39" s="224">
        <f t="shared" si="26"/>
        <v>0</v>
      </c>
      <c r="H39" s="403">
        <f t="shared" si="26"/>
        <v>0</v>
      </c>
      <c r="I39" s="224">
        <f t="shared" si="26"/>
        <v>0</v>
      </c>
      <c r="J39" s="403">
        <f t="shared" si="26"/>
        <v>0</v>
      </c>
      <c r="K39" s="224">
        <f t="shared" si="26"/>
        <v>0</v>
      </c>
      <c r="L39" s="403">
        <f t="shared" si="26"/>
        <v>0</v>
      </c>
      <c r="M39" s="224">
        <f t="shared" si="26"/>
        <v>0</v>
      </c>
      <c r="N39" s="403">
        <f t="shared" si="26"/>
        <v>0</v>
      </c>
      <c r="O39" s="383">
        <f t="shared" si="17"/>
        <v>0</v>
      </c>
      <c r="P39" s="417">
        <f t="shared" si="18"/>
        <v>0</v>
      </c>
    </row>
    <row r="40" spans="1:17" x14ac:dyDescent="0.15">
      <c r="A40" s="25"/>
      <c r="B40" s="26" t="s">
        <v>26</v>
      </c>
      <c r="C40" s="27" t="s">
        <v>21</v>
      </c>
      <c r="D40" s="28"/>
      <c r="E40" s="2">
        <v>0</v>
      </c>
      <c r="F40" s="75">
        <v>0</v>
      </c>
      <c r="G40" s="2">
        <f t="shared" ref="G40:N40" si="27">ROUND(E40*(1+$L$7), 0)</f>
        <v>0</v>
      </c>
      <c r="H40" s="75">
        <f t="shared" si="27"/>
        <v>0</v>
      </c>
      <c r="I40" s="2">
        <f t="shared" si="27"/>
        <v>0</v>
      </c>
      <c r="J40" s="75">
        <f t="shared" si="27"/>
        <v>0</v>
      </c>
      <c r="K40" s="2">
        <f t="shared" si="27"/>
        <v>0</v>
      </c>
      <c r="L40" s="75">
        <f t="shared" si="27"/>
        <v>0</v>
      </c>
      <c r="M40" s="2">
        <f t="shared" si="27"/>
        <v>0</v>
      </c>
      <c r="N40" s="75">
        <f t="shared" si="27"/>
        <v>0</v>
      </c>
      <c r="O40" s="68">
        <f t="shared" si="17"/>
        <v>0</v>
      </c>
      <c r="P40" s="83">
        <f t="shared" si="18"/>
        <v>0</v>
      </c>
    </row>
    <row r="41" spans="1:17" x14ac:dyDescent="0.15">
      <c r="A41" s="25"/>
      <c r="B41" s="9"/>
      <c r="C41" s="27" t="s">
        <v>22</v>
      </c>
      <c r="D41" s="171">
        <f>$L$6</f>
        <v>7.7499999999999999E-2</v>
      </c>
      <c r="E41" s="224">
        <f t="shared" ref="E41:N41" si="28">E40*$D41</f>
        <v>0</v>
      </c>
      <c r="F41" s="403">
        <f t="shared" si="28"/>
        <v>0</v>
      </c>
      <c r="G41" s="224">
        <f t="shared" si="28"/>
        <v>0</v>
      </c>
      <c r="H41" s="403">
        <f t="shared" si="28"/>
        <v>0</v>
      </c>
      <c r="I41" s="224">
        <f t="shared" si="28"/>
        <v>0</v>
      </c>
      <c r="J41" s="403">
        <f t="shared" si="28"/>
        <v>0</v>
      </c>
      <c r="K41" s="224">
        <f t="shared" si="28"/>
        <v>0</v>
      </c>
      <c r="L41" s="403">
        <f t="shared" si="28"/>
        <v>0</v>
      </c>
      <c r="M41" s="224">
        <f t="shared" si="28"/>
        <v>0</v>
      </c>
      <c r="N41" s="403">
        <f t="shared" si="28"/>
        <v>0</v>
      </c>
      <c r="O41" s="383">
        <f t="shared" si="17"/>
        <v>0</v>
      </c>
      <c r="P41" s="417">
        <f t="shared" si="18"/>
        <v>0</v>
      </c>
    </row>
    <row r="42" spans="1:17" s="335" customFormat="1" ht="4.5" customHeight="1" x14ac:dyDescent="0.15">
      <c r="A42" s="332"/>
      <c r="B42" s="330"/>
      <c r="C42" s="398"/>
      <c r="D42" s="399"/>
      <c r="E42" s="390"/>
      <c r="F42" s="390"/>
      <c r="G42" s="390"/>
      <c r="H42" s="390"/>
      <c r="I42" s="390"/>
      <c r="J42" s="390"/>
      <c r="K42" s="390"/>
      <c r="L42" s="390"/>
      <c r="M42" s="390"/>
      <c r="N42" s="390"/>
      <c r="O42" s="400"/>
      <c r="P42" s="401"/>
    </row>
    <row r="43" spans="1:17" x14ac:dyDescent="0.15">
      <c r="A43" s="25"/>
      <c r="B43" s="290" t="s">
        <v>112</v>
      </c>
      <c r="C43" s="37" t="s">
        <v>21</v>
      </c>
      <c r="D43" s="7"/>
      <c r="E43" s="15">
        <f t="shared" ref="E43:N44" si="29">SUMIF($C$30:$C$42,$C43,E$30:E$42)</f>
        <v>0</v>
      </c>
      <c r="F43" s="76">
        <f t="shared" si="29"/>
        <v>0</v>
      </c>
      <c r="G43" s="15">
        <f t="shared" si="29"/>
        <v>0</v>
      </c>
      <c r="H43" s="76">
        <f t="shared" si="29"/>
        <v>0</v>
      </c>
      <c r="I43" s="15">
        <f t="shared" si="29"/>
        <v>0</v>
      </c>
      <c r="J43" s="76">
        <f t="shared" si="29"/>
        <v>0</v>
      </c>
      <c r="K43" s="15">
        <f t="shared" si="29"/>
        <v>0</v>
      </c>
      <c r="L43" s="76">
        <f t="shared" si="29"/>
        <v>0</v>
      </c>
      <c r="M43" s="15">
        <f t="shared" si="29"/>
        <v>0</v>
      </c>
      <c r="N43" s="76">
        <f t="shared" si="29"/>
        <v>0</v>
      </c>
      <c r="O43" s="68">
        <f>SUMIF($E$11:$N$11,$O$11,E43:N43)</f>
        <v>0</v>
      </c>
      <c r="P43" s="83">
        <f>SUMIF($E$11:$N$11,$P$11,E43:N43)</f>
        <v>0</v>
      </c>
    </row>
    <row r="44" spans="1:17" x14ac:dyDescent="0.15">
      <c r="A44" s="25"/>
      <c r="B44" s="26"/>
      <c r="C44" s="88" t="s">
        <v>22</v>
      </c>
      <c r="D44" s="384"/>
      <c r="E44" s="283">
        <f t="shared" si="29"/>
        <v>0</v>
      </c>
      <c r="F44" s="404">
        <f t="shared" si="29"/>
        <v>0</v>
      </c>
      <c r="G44" s="283">
        <f t="shared" si="29"/>
        <v>0</v>
      </c>
      <c r="H44" s="404">
        <f t="shared" si="29"/>
        <v>0</v>
      </c>
      <c r="I44" s="283">
        <f t="shared" si="29"/>
        <v>0</v>
      </c>
      <c r="J44" s="404">
        <f t="shared" si="29"/>
        <v>0</v>
      </c>
      <c r="K44" s="283">
        <f t="shared" si="29"/>
        <v>0</v>
      </c>
      <c r="L44" s="404">
        <f t="shared" si="29"/>
        <v>0</v>
      </c>
      <c r="M44" s="283">
        <f t="shared" si="29"/>
        <v>0</v>
      </c>
      <c r="N44" s="404">
        <f t="shared" si="29"/>
        <v>0</v>
      </c>
      <c r="O44" s="385">
        <f>SUMIF($E$11:$N$11,$O$11,E44:N44)</f>
        <v>0</v>
      </c>
      <c r="P44" s="418">
        <f>SUMIF($E$11:$N$11,$P$11,E44:N44)</f>
        <v>0</v>
      </c>
    </row>
    <row r="45" spans="1:17" x14ac:dyDescent="0.15">
      <c r="A45" s="25"/>
      <c r="B45" s="9"/>
      <c r="C45" s="37" t="s">
        <v>0</v>
      </c>
      <c r="D45" s="31"/>
      <c r="E45" s="39">
        <f>SUM(E43:E44)</f>
        <v>0</v>
      </c>
      <c r="F45" s="77">
        <f t="shared" ref="F45:N45" si="30">SUM(F43:F44)</f>
        <v>0</v>
      </c>
      <c r="G45" s="39">
        <f t="shared" si="30"/>
        <v>0</v>
      </c>
      <c r="H45" s="77">
        <f t="shared" si="30"/>
        <v>0</v>
      </c>
      <c r="I45" s="39">
        <f t="shared" si="30"/>
        <v>0</v>
      </c>
      <c r="J45" s="77">
        <f t="shared" si="30"/>
        <v>0</v>
      </c>
      <c r="K45" s="39">
        <f t="shared" si="30"/>
        <v>0</v>
      </c>
      <c r="L45" s="77">
        <f t="shared" si="30"/>
        <v>0</v>
      </c>
      <c r="M45" s="39">
        <f t="shared" si="30"/>
        <v>0</v>
      </c>
      <c r="N45" s="77">
        <f t="shared" si="30"/>
        <v>0</v>
      </c>
      <c r="O45" s="175">
        <f>SUMIF($E$11:$N$11,$O$11,E45:N45)</f>
        <v>0</v>
      </c>
      <c r="P45" s="176">
        <f>SUMIF($E$11:$N$11,$P$11,E45:N45)</f>
        <v>0</v>
      </c>
    </row>
    <row r="46" spans="1:17" s="335" customFormat="1" ht="4.5" customHeight="1" x14ac:dyDescent="0.15">
      <c r="A46" s="332"/>
      <c r="B46" s="330"/>
      <c r="C46" s="367"/>
      <c r="D46" s="367"/>
      <c r="E46" s="36"/>
      <c r="F46" s="36"/>
      <c r="G46" s="36"/>
      <c r="H46" s="36"/>
      <c r="I46" s="36"/>
      <c r="J46" s="36"/>
      <c r="K46" s="36"/>
      <c r="L46" s="36"/>
      <c r="M46" s="36"/>
      <c r="N46" s="36"/>
      <c r="O46" s="407"/>
      <c r="P46" s="408"/>
    </row>
    <row r="47" spans="1:17" x14ac:dyDescent="0.15">
      <c r="A47" s="25"/>
      <c r="B47" s="12"/>
      <c r="C47" s="37" t="s">
        <v>21</v>
      </c>
      <c r="D47" s="31"/>
      <c r="E47" s="15">
        <f t="shared" ref="E47:N47" si="31">E26+E43</f>
        <v>0</v>
      </c>
      <c r="F47" s="76">
        <f t="shared" si="31"/>
        <v>0</v>
      </c>
      <c r="G47" s="15">
        <f t="shared" si="31"/>
        <v>0</v>
      </c>
      <c r="H47" s="76">
        <f t="shared" si="31"/>
        <v>0</v>
      </c>
      <c r="I47" s="15">
        <f t="shared" si="31"/>
        <v>0</v>
      </c>
      <c r="J47" s="76">
        <f t="shared" si="31"/>
        <v>0</v>
      </c>
      <c r="K47" s="15">
        <f t="shared" si="31"/>
        <v>0</v>
      </c>
      <c r="L47" s="76">
        <f t="shared" si="31"/>
        <v>0</v>
      </c>
      <c r="M47" s="15">
        <f t="shared" si="31"/>
        <v>0</v>
      </c>
      <c r="N47" s="76">
        <f t="shared" si="31"/>
        <v>0</v>
      </c>
      <c r="O47" s="68">
        <f>SUMIF($E$11:$N$11,$O$11,E47:N47)</f>
        <v>0</v>
      </c>
      <c r="P47" s="83">
        <f>SUMIF($E$11:$N$11,$P$11,E47:N47)</f>
        <v>0</v>
      </c>
    </row>
    <row r="48" spans="1:17" x14ac:dyDescent="0.15">
      <c r="A48" s="25" t="s">
        <v>3</v>
      </c>
      <c r="B48" s="285" t="s">
        <v>109</v>
      </c>
      <c r="C48" s="88" t="s">
        <v>22</v>
      </c>
      <c r="D48" s="387"/>
      <c r="E48" s="283">
        <f t="shared" ref="E48:N48" si="32">E27+E44</f>
        <v>0</v>
      </c>
      <c r="F48" s="404">
        <f t="shared" si="32"/>
        <v>0</v>
      </c>
      <c r="G48" s="283">
        <f t="shared" si="32"/>
        <v>0</v>
      </c>
      <c r="H48" s="404">
        <f t="shared" si="32"/>
        <v>0</v>
      </c>
      <c r="I48" s="283">
        <f t="shared" si="32"/>
        <v>0</v>
      </c>
      <c r="J48" s="404">
        <f t="shared" si="32"/>
        <v>0</v>
      </c>
      <c r="K48" s="283">
        <f t="shared" si="32"/>
        <v>0</v>
      </c>
      <c r="L48" s="404">
        <f t="shared" si="32"/>
        <v>0</v>
      </c>
      <c r="M48" s="283">
        <f t="shared" si="32"/>
        <v>0</v>
      </c>
      <c r="N48" s="404">
        <f t="shared" si="32"/>
        <v>0</v>
      </c>
      <c r="O48" s="385">
        <f>SUMIF($E$11:$N$11,$O$11,E48:N48)</f>
        <v>0</v>
      </c>
      <c r="P48" s="418">
        <f>SUMIF($E$11:$N$11,$P$11,E48:N48)</f>
        <v>0</v>
      </c>
    </row>
    <row r="49" spans="1:16" x14ac:dyDescent="0.15">
      <c r="A49" s="43"/>
      <c r="B49" s="8" t="s">
        <v>30</v>
      </c>
      <c r="C49" s="37" t="s">
        <v>0</v>
      </c>
      <c r="D49" s="31"/>
      <c r="E49" s="39">
        <f>SUM(E47:E48)</f>
        <v>0</v>
      </c>
      <c r="F49" s="77">
        <f t="shared" ref="F49:N49" si="33">SUM(F47:F48)</f>
        <v>0</v>
      </c>
      <c r="G49" s="39">
        <f t="shared" si="33"/>
        <v>0</v>
      </c>
      <c r="H49" s="77">
        <f t="shared" si="33"/>
        <v>0</v>
      </c>
      <c r="I49" s="39">
        <f t="shared" si="33"/>
        <v>0</v>
      </c>
      <c r="J49" s="77">
        <f t="shared" si="33"/>
        <v>0</v>
      </c>
      <c r="K49" s="39">
        <f t="shared" si="33"/>
        <v>0</v>
      </c>
      <c r="L49" s="77">
        <f t="shared" si="33"/>
        <v>0</v>
      </c>
      <c r="M49" s="39">
        <f t="shared" si="33"/>
        <v>0</v>
      </c>
      <c r="N49" s="77">
        <f t="shared" si="33"/>
        <v>0</v>
      </c>
      <c r="O49" s="175">
        <f>SUMIF($E$11:$N$11,$O$11,E49:N49)</f>
        <v>0</v>
      </c>
      <c r="P49" s="176">
        <f>SUMIF($E$11:$N$11,$P$11,E49:N49)</f>
        <v>0</v>
      </c>
    </row>
    <row r="50" spans="1:16" s="335" customFormat="1" ht="4.5" customHeight="1" x14ac:dyDescent="0.15">
      <c r="A50" s="332"/>
      <c r="B50" s="330"/>
      <c r="C50" s="331"/>
      <c r="D50" s="331"/>
      <c r="E50" s="30"/>
      <c r="F50" s="30"/>
      <c r="G50" s="30"/>
      <c r="H50" s="30"/>
      <c r="I50" s="30"/>
      <c r="J50" s="30"/>
      <c r="K50" s="30"/>
      <c r="L50" s="30"/>
      <c r="M50" s="30"/>
      <c r="N50" s="30"/>
      <c r="O50" s="405"/>
      <c r="P50" s="406"/>
    </row>
    <row r="51" spans="1:16" x14ac:dyDescent="0.15">
      <c r="A51" s="25" t="s">
        <v>4</v>
      </c>
      <c r="B51" s="212" t="s">
        <v>118</v>
      </c>
      <c r="C51" s="13"/>
      <c r="D51" s="28"/>
      <c r="E51" s="153">
        <v>0</v>
      </c>
      <c r="F51" s="380">
        <v>0</v>
      </c>
      <c r="G51" s="153">
        <v>0</v>
      </c>
      <c r="H51" s="380">
        <v>0</v>
      </c>
      <c r="I51" s="153">
        <v>0</v>
      </c>
      <c r="J51" s="380">
        <v>0</v>
      </c>
      <c r="K51" s="153">
        <v>0</v>
      </c>
      <c r="L51" s="380">
        <v>0</v>
      </c>
      <c r="M51" s="153">
        <v>0</v>
      </c>
      <c r="N51" s="380">
        <v>0</v>
      </c>
      <c r="O51" s="68">
        <f>SUMIF($E$11:$N$11,$O$11,E51:N51)</f>
        <v>0</v>
      </c>
      <c r="P51" s="83">
        <f>SUMIF($E$11:$N$11,$P$11,E51:N51)</f>
        <v>0</v>
      </c>
    </row>
    <row r="52" spans="1:16" ht="4.5" customHeight="1" x14ac:dyDescent="0.15">
      <c r="A52" s="25"/>
      <c r="B52" s="9"/>
      <c r="C52" s="28"/>
      <c r="D52" s="28"/>
      <c r="E52" s="44"/>
      <c r="F52" s="78"/>
      <c r="G52" s="44"/>
      <c r="H52" s="78"/>
      <c r="I52" s="44"/>
      <c r="J52" s="78"/>
      <c r="K52" s="44"/>
      <c r="L52" s="78"/>
      <c r="M52" s="44"/>
      <c r="N52" s="78"/>
      <c r="O52" s="69"/>
      <c r="P52" s="84"/>
    </row>
    <row r="53" spans="1:16" x14ac:dyDescent="0.15">
      <c r="A53" s="25" t="s">
        <v>5</v>
      </c>
      <c r="B53" s="28" t="s">
        <v>114</v>
      </c>
      <c r="C53" s="13"/>
      <c r="D53" s="28"/>
      <c r="E53" s="2">
        <v>0</v>
      </c>
      <c r="F53" s="75">
        <v>0</v>
      </c>
      <c r="G53" s="2">
        <v>0</v>
      </c>
      <c r="H53" s="75">
        <v>0</v>
      </c>
      <c r="I53" s="2">
        <v>0</v>
      </c>
      <c r="J53" s="75">
        <v>0</v>
      </c>
      <c r="K53" s="2">
        <v>0</v>
      </c>
      <c r="L53" s="75">
        <v>0</v>
      </c>
      <c r="M53" s="2">
        <v>0</v>
      </c>
      <c r="N53" s="75">
        <v>0</v>
      </c>
      <c r="O53" s="68">
        <f>SUMIF($E$11:$N$11,$O$11,E53:N53)</f>
        <v>0</v>
      </c>
      <c r="P53" s="83">
        <f>SUMIF($E$11:$N$11,$P$11,E53:N53)</f>
        <v>0</v>
      </c>
    </row>
    <row r="54" spans="1:16" x14ac:dyDescent="0.15">
      <c r="A54" s="25"/>
      <c r="B54" s="28" t="s">
        <v>115</v>
      </c>
      <c r="C54" s="13"/>
      <c r="D54" s="28"/>
      <c r="E54" s="2">
        <v>0</v>
      </c>
      <c r="F54" s="75">
        <v>0</v>
      </c>
      <c r="G54" s="2">
        <v>0</v>
      </c>
      <c r="H54" s="75">
        <v>0</v>
      </c>
      <c r="I54" s="2">
        <v>0</v>
      </c>
      <c r="J54" s="75">
        <v>0</v>
      </c>
      <c r="K54" s="2">
        <v>0</v>
      </c>
      <c r="L54" s="75">
        <v>0</v>
      </c>
      <c r="M54" s="2">
        <v>0</v>
      </c>
      <c r="N54" s="75">
        <v>0</v>
      </c>
      <c r="O54" s="68">
        <f>SUMIF($E$11:$N$11,$O$11,E54:N54)</f>
        <v>0</v>
      </c>
      <c r="P54" s="83">
        <f>SUMIF($E$11:$N$11,$P$11,E54:N54)</f>
        <v>0</v>
      </c>
    </row>
    <row r="55" spans="1:16" s="335" customFormat="1" ht="4.5" customHeight="1" x14ac:dyDescent="0.15">
      <c r="A55" s="332"/>
      <c r="B55" s="330"/>
      <c r="C55" s="331"/>
      <c r="D55" s="331"/>
      <c r="E55" s="30"/>
      <c r="F55" s="30"/>
      <c r="G55" s="30"/>
      <c r="H55" s="30"/>
      <c r="I55" s="30"/>
      <c r="J55" s="30"/>
      <c r="K55" s="30"/>
      <c r="L55" s="30"/>
      <c r="M55" s="30"/>
      <c r="N55" s="30"/>
      <c r="O55" s="405"/>
      <c r="P55" s="406"/>
    </row>
    <row r="56" spans="1:16" x14ac:dyDescent="0.15">
      <c r="A56" s="25" t="s">
        <v>38</v>
      </c>
      <c r="B56" s="209" t="s">
        <v>31</v>
      </c>
      <c r="C56" s="28"/>
      <c r="D56" s="28"/>
      <c r="E56" s="153">
        <v>0</v>
      </c>
      <c r="F56" s="380">
        <v>0</v>
      </c>
      <c r="G56" s="153">
        <v>0</v>
      </c>
      <c r="H56" s="380">
        <v>0</v>
      </c>
      <c r="I56" s="153">
        <v>0</v>
      </c>
      <c r="J56" s="380">
        <v>0</v>
      </c>
      <c r="K56" s="153">
        <v>0</v>
      </c>
      <c r="L56" s="380">
        <v>0</v>
      </c>
      <c r="M56" s="153">
        <v>0</v>
      </c>
      <c r="N56" s="380">
        <v>0</v>
      </c>
      <c r="O56" s="68">
        <f>E56+G56+I56+K56+M56</f>
        <v>0</v>
      </c>
      <c r="P56" s="83">
        <f>F56+H56+J56+L56+N56</f>
        <v>0</v>
      </c>
    </row>
    <row r="57" spans="1:16" s="335" customFormat="1" ht="4.5" customHeight="1" x14ac:dyDescent="0.15">
      <c r="A57" s="332"/>
      <c r="B57" s="330"/>
      <c r="C57" s="331"/>
      <c r="D57" s="331"/>
      <c r="E57" s="30"/>
      <c r="F57" s="30"/>
      <c r="G57" s="30"/>
      <c r="H57" s="30"/>
      <c r="I57" s="30"/>
      <c r="J57" s="30"/>
      <c r="K57" s="30"/>
      <c r="L57" s="30"/>
      <c r="M57" s="30"/>
      <c r="N57" s="30"/>
      <c r="O57" s="405"/>
      <c r="P57" s="406"/>
    </row>
    <row r="58" spans="1:16" x14ac:dyDescent="0.15">
      <c r="A58" s="25" t="s">
        <v>39</v>
      </c>
      <c r="B58" s="295" t="s">
        <v>106</v>
      </c>
      <c r="C58" s="28"/>
      <c r="D58" s="28"/>
      <c r="E58" s="30"/>
      <c r="F58" s="30"/>
      <c r="G58" s="30"/>
      <c r="H58" s="30"/>
      <c r="I58" s="30"/>
      <c r="J58" s="30"/>
      <c r="K58" s="30"/>
      <c r="L58" s="30"/>
      <c r="M58" s="30"/>
      <c r="N58" s="30"/>
      <c r="O58" s="405"/>
      <c r="P58" s="406"/>
    </row>
    <row r="59" spans="1:16" x14ac:dyDescent="0.15">
      <c r="A59" s="43"/>
      <c r="B59" s="28" t="s">
        <v>13</v>
      </c>
      <c r="C59" s="31"/>
      <c r="D59" s="28"/>
      <c r="E59" s="2">
        <v>0</v>
      </c>
      <c r="F59" s="75">
        <v>0</v>
      </c>
      <c r="G59" s="2">
        <v>0</v>
      </c>
      <c r="H59" s="75">
        <v>0</v>
      </c>
      <c r="I59" s="2">
        <v>0</v>
      </c>
      <c r="J59" s="75">
        <v>0</v>
      </c>
      <c r="K59" s="2">
        <v>0</v>
      </c>
      <c r="L59" s="75">
        <v>0</v>
      </c>
      <c r="M59" s="2">
        <v>0</v>
      </c>
      <c r="N59" s="75">
        <v>0</v>
      </c>
      <c r="O59" s="68">
        <f t="shared" ref="O59:O78" si="34">SUMIF($E$11:$N$11,$O$11,E59:N59)</f>
        <v>0</v>
      </c>
      <c r="P59" s="83">
        <f t="shared" ref="P59:P78" si="35">SUMIF($E$11:$N$11,$P$11,E59:N59)</f>
        <v>0</v>
      </c>
    </row>
    <row r="60" spans="1:16" x14ac:dyDescent="0.15">
      <c r="A60" s="25"/>
      <c r="B60" s="28" t="s">
        <v>124</v>
      </c>
      <c r="C60" s="31"/>
      <c r="D60" s="28"/>
      <c r="E60" s="2">
        <v>0</v>
      </c>
      <c r="F60" s="75">
        <v>0</v>
      </c>
      <c r="G60" s="2">
        <v>0</v>
      </c>
      <c r="H60" s="75">
        <v>0</v>
      </c>
      <c r="I60" s="2">
        <v>0</v>
      </c>
      <c r="J60" s="75">
        <v>0</v>
      </c>
      <c r="K60" s="2">
        <v>0</v>
      </c>
      <c r="L60" s="75">
        <v>0</v>
      </c>
      <c r="M60" s="2">
        <v>0</v>
      </c>
      <c r="N60" s="75">
        <v>0</v>
      </c>
      <c r="O60" s="68">
        <f t="shared" si="34"/>
        <v>0</v>
      </c>
      <c r="P60" s="83">
        <f t="shared" si="35"/>
        <v>0</v>
      </c>
    </row>
    <row r="61" spans="1:16" x14ac:dyDescent="0.15">
      <c r="A61" s="25"/>
      <c r="B61" s="28" t="s">
        <v>123</v>
      </c>
      <c r="C61" s="28"/>
      <c r="D61" s="28"/>
      <c r="E61" s="4">
        <v>0</v>
      </c>
      <c r="F61" s="79">
        <v>0</v>
      </c>
      <c r="G61" s="4">
        <v>0</v>
      </c>
      <c r="H61" s="79">
        <v>0</v>
      </c>
      <c r="I61" s="4">
        <v>0</v>
      </c>
      <c r="J61" s="79">
        <v>0</v>
      </c>
      <c r="K61" s="4">
        <v>0</v>
      </c>
      <c r="L61" s="79">
        <v>0</v>
      </c>
      <c r="M61" s="4">
        <v>0</v>
      </c>
      <c r="N61" s="79">
        <v>0</v>
      </c>
      <c r="O61" s="68">
        <f t="shared" si="34"/>
        <v>0</v>
      </c>
      <c r="P61" s="83">
        <f t="shared" si="35"/>
        <v>0</v>
      </c>
    </row>
    <row r="62" spans="1:16" x14ac:dyDescent="0.15">
      <c r="A62" s="25"/>
      <c r="B62" s="28" t="s">
        <v>102</v>
      </c>
      <c r="C62" s="31"/>
      <c r="D62" s="28"/>
      <c r="E62" s="2">
        <v>0</v>
      </c>
      <c r="F62" s="75">
        <v>0</v>
      </c>
      <c r="G62" s="2">
        <v>0</v>
      </c>
      <c r="H62" s="75">
        <v>0</v>
      </c>
      <c r="I62" s="2">
        <v>0</v>
      </c>
      <c r="J62" s="75">
        <v>0</v>
      </c>
      <c r="K62" s="2">
        <v>0</v>
      </c>
      <c r="L62" s="75">
        <v>0</v>
      </c>
      <c r="M62" s="2">
        <v>0</v>
      </c>
      <c r="N62" s="75">
        <v>0</v>
      </c>
      <c r="O62" s="68">
        <f t="shared" si="34"/>
        <v>0</v>
      </c>
      <c r="P62" s="83">
        <f t="shared" si="35"/>
        <v>0</v>
      </c>
    </row>
    <row r="63" spans="1:16" x14ac:dyDescent="0.15">
      <c r="A63" s="25"/>
      <c r="B63" s="286" t="s">
        <v>126</v>
      </c>
      <c r="C63" s="31"/>
      <c r="D63" s="28"/>
      <c r="E63" s="153">
        <v>0</v>
      </c>
      <c r="F63" s="380">
        <v>0</v>
      </c>
      <c r="G63" s="153">
        <v>0</v>
      </c>
      <c r="H63" s="380">
        <v>0</v>
      </c>
      <c r="I63" s="153">
        <v>0</v>
      </c>
      <c r="J63" s="380">
        <v>0</v>
      </c>
      <c r="K63" s="153">
        <v>0</v>
      </c>
      <c r="L63" s="380">
        <v>0</v>
      </c>
      <c r="M63" s="153">
        <v>0</v>
      </c>
      <c r="N63" s="380">
        <v>0</v>
      </c>
      <c r="O63" s="68">
        <f t="shared" si="34"/>
        <v>0</v>
      </c>
      <c r="P63" s="83">
        <f t="shared" si="35"/>
        <v>0</v>
      </c>
    </row>
    <row r="64" spans="1:16" x14ac:dyDescent="0.15">
      <c r="A64" s="25"/>
      <c r="B64" s="28" t="s">
        <v>134</v>
      </c>
      <c r="C64" s="31"/>
      <c r="D64" s="28"/>
      <c r="E64" s="4">
        <v>0</v>
      </c>
      <c r="F64" s="79">
        <v>0</v>
      </c>
      <c r="G64" s="4">
        <v>0</v>
      </c>
      <c r="H64" s="79">
        <v>0</v>
      </c>
      <c r="I64" s="4">
        <v>0</v>
      </c>
      <c r="J64" s="79">
        <v>0</v>
      </c>
      <c r="K64" s="4">
        <v>0</v>
      </c>
      <c r="L64" s="79">
        <v>0</v>
      </c>
      <c r="M64" s="4">
        <v>0</v>
      </c>
      <c r="N64" s="79">
        <v>0</v>
      </c>
      <c r="O64" s="68">
        <f t="shared" si="34"/>
        <v>0</v>
      </c>
      <c r="P64" s="83">
        <f t="shared" si="35"/>
        <v>0</v>
      </c>
    </row>
    <row r="65" spans="1:19" x14ac:dyDescent="0.15">
      <c r="A65" s="25"/>
      <c r="B65" s="28" t="s">
        <v>70</v>
      </c>
      <c r="C65" s="28"/>
      <c r="D65" s="28"/>
      <c r="E65" s="334"/>
      <c r="F65" s="334"/>
      <c r="G65" s="334"/>
      <c r="H65" s="334"/>
      <c r="I65" s="334"/>
      <c r="J65" s="334"/>
      <c r="K65" s="334"/>
      <c r="L65" s="334"/>
      <c r="M65" s="334"/>
      <c r="N65" s="334"/>
      <c r="O65" s="409"/>
      <c r="P65" s="410"/>
    </row>
    <row r="66" spans="1:19" x14ac:dyDescent="0.15">
      <c r="A66" s="25"/>
      <c r="B66" s="286" t="s">
        <v>103</v>
      </c>
      <c r="C66" s="28"/>
      <c r="D66" s="28"/>
      <c r="E66" s="153">
        <f t="shared" ref="E66:N66" si="36">ROUND(SUMIF($B30:$B41,$B$34,E30:E41)*$J$3,0)</f>
        <v>0</v>
      </c>
      <c r="F66" s="380">
        <f t="shared" si="36"/>
        <v>0</v>
      </c>
      <c r="G66" s="153">
        <f t="shared" si="36"/>
        <v>0</v>
      </c>
      <c r="H66" s="380">
        <f t="shared" si="36"/>
        <v>0</v>
      </c>
      <c r="I66" s="153">
        <f t="shared" si="36"/>
        <v>0</v>
      </c>
      <c r="J66" s="380">
        <f t="shared" si="36"/>
        <v>0</v>
      </c>
      <c r="K66" s="153">
        <f t="shared" si="36"/>
        <v>0</v>
      </c>
      <c r="L66" s="380">
        <f t="shared" si="36"/>
        <v>0</v>
      </c>
      <c r="M66" s="153">
        <f t="shared" si="36"/>
        <v>0</v>
      </c>
      <c r="N66" s="380">
        <f t="shared" si="36"/>
        <v>0</v>
      </c>
      <c r="O66" s="68">
        <f t="shared" ref="O66:O77" si="37">SUMIF($E$11:$N$11,$O$11,E66:N66)</f>
        <v>0</v>
      </c>
      <c r="P66" s="83">
        <f t="shared" ref="P66:P77" si="38">SUMIF($E$11:$N$11,$P$11,E66:N66)</f>
        <v>0</v>
      </c>
    </row>
    <row r="67" spans="1:19" x14ac:dyDescent="0.15">
      <c r="A67" s="25"/>
      <c r="B67" s="286" t="s">
        <v>122</v>
      </c>
      <c r="C67" s="28"/>
      <c r="D67" s="28"/>
      <c r="E67" s="2">
        <v>0</v>
      </c>
      <c r="F67" s="75">
        <v>0</v>
      </c>
      <c r="G67" s="2">
        <v>0</v>
      </c>
      <c r="H67" s="75">
        <v>0</v>
      </c>
      <c r="I67" s="2">
        <v>0</v>
      </c>
      <c r="J67" s="75">
        <v>0</v>
      </c>
      <c r="K67" s="2">
        <v>0</v>
      </c>
      <c r="L67" s="75">
        <v>0</v>
      </c>
      <c r="M67" s="2">
        <v>0</v>
      </c>
      <c r="N67" s="75">
        <v>0</v>
      </c>
      <c r="O67" s="68">
        <f t="shared" si="37"/>
        <v>0</v>
      </c>
      <c r="P67" s="83">
        <f t="shared" si="38"/>
        <v>0</v>
      </c>
    </row>
    <row r="68" spans="1:19" x14ac:dyDescent="0.15">
      <c r="A68" s="25"/>
      <c r="B68" s="286" t="s">
        <v>121</v>
      </c>
      <c r="C68" s="28"/>
      <c r="D68" s="28"/>
      <c r="E68" s="4">
        <v>0</v>
      </c>
      <c r="F68" s="79">
        <v>0</v>
      </c>
      <c r="G68" s="4">
        <v>0</v>
      </c>
      <c r="H68" s="79">
        <v>0</v>
      </c>
      <c r="I68" s="4">
        <v>0</v>
      </c>
      <c r="J68" s="79">
        <v>0</v>
      </c>
      <c r="K68" s="4">
        <v>0</v>
      </c>
      <c r="L68" s="79">
        <v>0</v>
      </c>
      <c r="M68" s="4">
        <v>0</v>
      </c>
      <c r="N68" s="79">
        <v>0</v>
      </c>
      <c r="O68" s="68">
        <f t="shared" si="37"/>
        <v>0</v>
      </c>
      <c r="P68" s="83">
        <f t="shared" si="38"/>
        <v>0</v>
      </c>
    </row>
    <row r="69" spans="1:19" x14ac:dyDescent="0.15">
      <c r="A69" s="25"/>
      <c r="B69" s="286" t="s">
        <v>135</v>
      </c>
      <c r="C69" s="28"/>
      <c r="D69" s="28"/>
      <c r="E69" s="4">
        <v>0</v>
      </c>
      <c r="F69" s="79">
        <v>0</v>
      </c>
      <c r="G69" s="4">
        <v>0</v>
      </c>
      <c r="H69" s="79">
        <v>0</v>
      </c>
      <c r="I69" s="4">
        <v>0</v>
      </c>
      <c r="J69" s="79">
        <v>0</v>
      </c>
      <c r="K69" s="4">
        <v>0</v>
      </c>
      <c r="L69" s="79">
        <v>0</v>
      </c>
      <c r="M69" s="4">
        <v>0</v>
      </c>
      <c r="N69" s="79">
        <v>0</v>
      </c>
      <c r="O69" s="68">
        <f t="shared" si="37"/>
        <v>0</v>
      </c>
      <c r="P69" s="83">
        <f t="shared" si="38"/>
        <v>0</v>
      </c>
    </row>
    <row r="70" spans="1:19" x14ac:dyDescent="0.15">
      <c r="A70" s="25"/>
      <c r="B70" s="286" t="s">
        <v>125</v>
      </c>
      <c r="C70" s="28"/>
      <c r="D70" s="28"/>
      <c r="E70" s="2">
        <v>0</v>
      </c>
      <c r="F70" s="75">
        <v>0</v>
      </c>
      <c r="G70" s="2">
        <v>0</v>
      </c>
      <c r="H70" s="75">
        <v>0</v>
      </c>
      <c r="I70" s="2">
        <v>0</v>
      </c>
      <c r="J70" s="75">
        <v>0</v>
      </c>
      <c r="K70" s="2">
        <v>0</v>
      </c>
      <c r="L70" s="75">
        <v>0</v>
      </c>
      <c r="M70" s="2">
        <v>0</v>
      </c>
      <c r="N70" s="75">
        <v>0</v>
      </c>
      <c r="O70" s="68">
        <f t="shared" si="37"/>
        <v>0</v>
      </c>
      <c r="P70" s="83">
        <f t="shared" si="38"/>
        <v>0</v>
      </c>
    </row>
    <row r="71" spans="1:19" x14ac:dyDescent="0.15">
      <c r="A71" s="25"/>
      <c r="B71" s="301" t="s">
        <v>128</v>
      </c>
      <c r="C71" s="28"/>
      <c r="D71" s="28"/>
      <c r="E71" s="2">
        <v>0</v>
      </c>
      <c r="F71" s="75">
        <v>0</v>
      </c>
      <c r="G71" s="2">
        <v>0</v>
      </c>
      <c r="H71" s="75">
        <v>0</v>
      </c>
      <c r="I71" s="2">
        <v>0</v>
      </c>
      <c r="J71" s="75">
        <v>0</v>
      </c>
      <c r="K71" s="2">
        <v>0</v>
      </c>
      <c r="L71" s="75">
        <v>0</v>
      </c>
      <c r="M71" s="2">
        <v>0</v>
      </c>
      <c r="N71" s="75">
        <v>0</v>
      </c>
      <c r="O71" s="68">
        <f t="shared" si="37"/>
        <v>0</v>
      </c>
      <c r="P71" s="83">
        <f t="shared" si="38"/>
        <v>0</v>
      </c>
    </row>
    <row r="72" spans="1:19" x14ac:dyDescent="0.15">
      <c r="A72" s="25"/>
      <c r="B72" s="286" t="s">
        <v>119</v>
      </c>
      <c r="C72" s="28"/>
      <c r="D72" s="28"/>
      <c r="E72" s="2">
        <v>0</v>
      </c>
      <c r="F72" s="75">
        <v>0</v>
      </c>
      <c r="G72" s="2">
        <v>0</v>
      </c>
      <c r="H72" s="75">
        <v>0</v>
      </c>
      <c r="I72" s="2">
        <v>0</v>
      </c>
      <c r="J72" s="75">
        <v>0</v>
      </c>
      <c r="K72" s="2">
        <v>0</v>
      </c>
      <c r="L72" s="75">
        <v>0</v>
      </c>
      <c r="M72" s="2">
        <v>0</v>
      </c>
      <c r="N72" s="75">
        <v>0</v>
      </c>
      <c r="O72" s="68">
        <f t="shared" si="37"/>
        <v>0</v>
      </c>
      <c r="P72" s="83">
        <f t="shared" si="38"/>
        <v>0</v>
      </c>
    </row>
    <row r="73" spans="1:19" x14ac:dyDescent="0.15">
      <c r="A73" s="25"/>
      <c r="B73" s="286" t="s">
        <v>127</v>
      </c>
      <c r="C73" s="28"/>
      <c r="D73" s="28"/>
      <c r="E73" s="2">
        <v>0</v>
      </c>
      <c r="F73" s="75">
        <v>0</v>
      </c>
      <c r="G73" s="2">
        <v>0</v>
      </c>
      <c r="H73" s="75">
        <v>0</v>
      </c>
      <c r="I73" s="2">
        <v>0</v>
      </c>
      <c r="J73" s="75">
        <v>0</v>
      </c>
      <c r="K73" s="2">
        <v>0</v>
      </c>
      <c r="L73" s="75">
        <v>0</v>
      </c>
      <c r="M73" s="2">
        <v>0</v>
      </c>
      <c r="N73" s="75">
        <v>0</v>
      </c>
      <c r="O73" s="68">
        <f t="shared" si="37"/>
        <v>0</v>
      </c>
      <c r="P73" s="83">
        <f t="shared" si="38"/>
        <v>0</v>
      </c>
    </row>
    <row r="74" spans="1:19" x14ac:dyDescent="0.15">
      <c r="A74" s="25"/>
      <c r="B74" s="286" t="s">
        <v>120</v>
      </c>
      <c r="C74" s="28"/>
      <c r="D74" s="28"/>
      <c r="E74" s="2">
        <v>0</v>
      </c>
      <c r="F74" s="75">
        <v>0</v>
      </c>
      <c r="G74" s="2">
        <v>0</v>
      </c>
      <c r="H74" s="75">
        <v>0</v>
      </c>
      <c r="I74" s="2">
        <v>0</v>
      </c>
      <c r="J74" s="75">
        <v>0</v>
      </c>
      <c r="K74" s="2">
        <v>0</v>
      </c>
      <c r="L74" s="75">
        <v>0</v>
      </c>
      <c r="M74" s="2">
        <v>0</v>
      </c>
      <c r="N74" s="75">
        <v>0</v>
      </c>
      <c r="O74" s="68">
        <f t="shared" si="37"/>
        <v>0</v>
      </c>
      <c r="P74" s="83">
        <f t="shared" si="38"/>
        <v>0</v>
      </c>
    </row>
    <row r="75" spans="1:19" x14ac:dyDescent="0.15">
      <c r="A75" s="25"/>
      <c r="B75" s="286" t="s">
        <v>105</v>
      </c>
      <c r="C75" s="28"/>
      <c r="D75" s="28"/>
      <c r="E75" s="2">
        <v>0</v>
      </c>
      <c r="F75" s="75">
        <v>0</v>
      </c>
      <c r="G75" s="2">
        <v>0</v>
      </c>
      <c r="H75" s="75">
        <v>0</v>
      </c>
      <c r="I75" s="2">
        <v>0</v>
      </c>
      <c r="J75" s="75">
        <v>0</v>
      </c>
      <c r="K75" s="2">
        <v>0</v>
      </c>
      <c r="L75" s="75">
        <v>0</v>
      </c>
      <c r="M75" s="2">
        <v>0</v>
      </c>
      <c r="N75" s="75">
        <v>0</v>
      </c>
      <c r="O75" s="68">
        <f t="shared" si="37"/>
        <v>0</v>
      </c>
      <c r="P75" s="83">
        <f t="shared" si="38"/>
        <v>0</v>
      </c>
    </row>
    <row r="76" spans="1:19" x14ac:dyDescent="0.15">
      <c r="A76" s="25"/>
      <c r="B76" s="288" t="s">
        <v>70</v>
      </c>
      <c r="C76" s="45"/>
      <c r="D76" s="45"/>
      <c r="E76" s="316">
        <v>0</v>
      </c>
      <c r="F76" s="375">
        <v>0</v>
      </c>
      <c r="G76" s="316">
        <v>0</v>
      </c>
      <c r="H76" s="375">
        <v>0</v>
      </c>
      <c r="I76" s="316">
        <v>0</v>
      </c>
      <c r="J76" s="375">
        <v>0</v>
      </c>
      <c r="K76" s="316">
        <v>0</v>
      </c>
      <c r="L76" s="375">
        <v>0</v>
      </c>
      <c r="M76" s="316">
        <v>0</v>
      </c>
      <c r="N76" s="375">
        <v>0</v>
      </c>
      <c r="O76" s="70">
        <f t="shared" si="37"/>
        <v>0</v>
      </c>
      <c r="P76" s="85">
        <f t="shared" si="38"/>
        <v>0</v>
      </c>
    </row>
    <row r="77" spans="1:19" x14ac:dyDescent="0.15">
      <c r="A77" s="25"/>
      <c r="B77" s="360" t="s">
        <v>133</v>
      </c>
      <c r="C77" s="12"/>
      <c r="D77" s="12"/>
      <c r="E77" s="378">
        <f t="shared" ref="E77:N77" si="39">SUM(E66:E76)</f>
        <v>0</v>
      </c>
      <c r="F77" s="379">
        <f t="shared" si="39"/>
        <v>0</v>
      </c>
      <c r="G77" s="378">
        <f t="shared" si="39"/>
        <v>0</v>
      </c>
      <c r="H77" s="379">
        <f t="shared" si="39"/>
        <v>0</v>
      </c>
      <c r="I77" s="378">
        <f t="shared" si="39"/>
        <v>0</v>
      </c>
      <c r="J77" s="379">
        <f t="shared" si="39"/>
        <v>0</v>
      </c>
      <c r="K77" s="378">
        <f t="shared" si="39"/>
        <v>0</v>
      </c>
      <c r="L77" s="379">
        <f t="shared" si="39"/>
        <v>0</v>
      </c>
      <c r="M77" s="378">
        <f t="shared" si="39"/>
        <v>0</v>
      </c>
      <c r="N77" s="379">
        <f t="shared" si="39"/>
        <v>0</v>
      </c>
      <c r="O77" s="175">
        <f t="shared" si="37"/>
        <v>0</v>
      </c>
      <c r="P77" s="176">
        <f t="shared" si="38"/>
        <v>0</v>
      </c>
      <c r="Q77" s="46"/>
    </row>
    <row r="78" spans="1:19" x14ac:dyDescent="0.15">
      <c r="A78" s="25"/>
      <c r="B78" s="38" t="s">
        <v>14</v>
      </c>
      <c r="C78" s="31"/>
      <c r="D78" s="28"/>
      <c r="E78" s="47">
        <f t="shared" ref="E78:N78" si="40">SUM(E59:E76)</f>
        <v>0</v>
      </c>
      <c r="F78" s="80">
        <f t="shared" si="40"/>
        <v>0</v>
      </c>
      <c r="G78" s="47">
        <f t="shared" si="40"/>
        <v>0</v>
      </c>
      <c r="H78" s="80">
        <f t="shared" si="40"/>
        <v>0</v>
      </c>
      <c r="I78" s="47">
        <f t="shared" si="40"/>
        <v>0</v>
      </c>
      <c r="J78" s="80">
        <f t="shared" si="40"/>
        <v>0</v>
      </c>
      <c r="K78" s="47">
        <f t="shared" si="40"/>
        <v>0</v>
      </c>
      <c r="L78" s="80">
        <f t="shared" si="40"/>
        <v>0</v>
      </c>
      <c r="M78" s="47">
        <f t="shared" si="40"/>
        <v>0</v>
      </c>
      <c r="N78" s="80">
        <f t="shared" si="40"/>
        <v>0</v>
      </c>
      <c r="O78" s="175">
        <f t="shared" si="34"/>
        <v>0</v>
      </c>
      <c r="P78" s="176">
        <f t="shared" si="35"/>
        <v>0</v>
      </c>
    </row>
    <row r="79" spans="1:19" s="335" customFormat="1" ht="4.5" customHeight="1" x14ac:dyDescent="0.15">
      <c r="A79" s="332"/>
      <c r="B79" s="330"/>
      <c r="C79" s="331"/>
      <c r="D79" s="331"/>
      <c r="E79" s="30"/>
      <c r="F79" s="30"/>
      <c r="G79" s="30"/>
      <c r="H79" s="30"/>
      <c r="I79" s="30"/>
      <c r="J79" s="30"/>
      <c r="K79" s="30"/>
      <c r="L79" s="30"/>
      <c r="M79" s="30"/>
      <c r="N79" s="30"/>
      <c r="O79" s="405"/>
      <c r="P79" s="406"/>
    </row>
    <row r="80" spans="1:19" x14ac:dyDescent="0.15">
      <c r="A80" s="25" t="s">
        <v>38</v>
      </c>
      <c r="B80" s="38" t="s">
        <v>8</v>
      </c>
      <c r="C80" s="13"/>
      <c r="D80" s="31"/>
      <c r="E80" s="48">
        <f t="shared" ref="E80:N80" si="41">E49+E51+E53+E54+E56+E78</f>
        <v>0</v>
      </c>
      <c r="F80" s="81">
        <f t="shared" si="41"/>
        <v>0</v>
      </c>
      <c r="G80" s="48">
        <f t="shared" si="41"/>
        <v>0</v>
      </c>
      <c r="H80" s="81">
        <f t="shared" si="41"/>
        <v>0</v>
      </c>
      <c r="I80" s="48">
        <f t="shared" si="41"/>
        <v>0</v>
      </c>
      <c r="J80" s="81">
        <f t="shared" si="41"/>
        <v>0</v>
      </c>
      <c r="K80" s="48">
        <f t="shared" si="41"/>
        <v>0</v>
      </c>
      <c r="L80" s="81">
        <f t="shared" si="41"/>
        <v>0</v>
      </c>
      <c r="M80" s="48">
        <f t="shared" si="41"/>
        <v>0</v>
      </c>
      <c r="N80" s="81">
        <f t="shared" si="41"/>
        <v>0</v>
      </c>
      <c r="O80" s="175">
        <f t="shared" ref="O80" si="42">SUMIF($E$11:$N$11,$O$11,E80:N80)</f>
        <v>0</v>
      </c>
      <c r="P80" s="176">
        <f t="shared" ref="P80" si="43">SUMIF($E$11:$N$11,$P$11,E80:N80)</f>
        <v>0</v>
      </c>
      <c r="S80" s="49"/>
    </row>
    <row r="81" spans="1:19" s="335" customFormat="1" ht="4.5" customHeight="1" x14ac:dyDescent="0.15">
      <c r="A81" s="332"/>
      <c r="B81" s="411"/>
      <c r="C81" s="412"/>
      <c r="D81" s="367"/>
      <c r="E81" s="46"/>
      <c r="F81" s="46"/>
      <c r="G81" s="46"/>
      <c r="H81" s="46"/>
      <c r="I81" s="46"/>
      <c r="J81" s="46"/>
      <c r="K81" s="46"/>
      <c r="L81" s="46"/>
      <c r="M81" s="46"/>
      <c r="N81" s="46"/>
      <c r="O81" s="407"/>
      <c r="P81" s="408"/>
      <c r="S81" s="336"/>
    </row>
    <row r="82" spans="1:19" ht="14" thickBot="1" x14ac:dyDescent="0.2">
      <c r="A82" s="86" t="s">
        <v>39</v>
      </c>
      <c r="B82" s="54" t="s">
        <v>45</v>
      </c>
      <c r="C82" s="87"/>
      <c r="D82" s="87"/>
      <c r="E82" s="182">
        <f t="shared" ref="E82:P82" si="44">IF(E80="",0,E80-E51-E61-E64-E68-E69)</f>
        <v>0</v>
      </c>
      <c r="F82" s="183">
        <f t="shared" si="44"/>
        <v>0</v>
      </c>
      <c r="G82" s="182">
        <f t="shared" si="44"/>
        <v>0</v>
      </c>
      <c r="H82" s="183">
        <f t="shared" si="44"/>
        <v>0</v>
      </c>
      <c r="I82" s="182">
        <f t="shared" si="44"/>
        <v>0</v>
      </c>
      <c r="J82" s="183">
        <f t="shared" si="44"/>
        <v>0</v>
      </c>
      <c r="K82" s="182">
        <f t="shared" si="44"/>
        <v>0</v>
      </c>
      <c r="L82" s="183">
        <f t="shared" si="44"/>
        <v>0</v>
      </c>
      <c r="M82" s="182">
        <f t="shared" si="44"/>
        <v>0</v>
      </c>
      <c r="N82" s="183">
        <f t="shared" si="44"/>
        <v>0</v>
      </c>
      <c r="O82" s="381">
        <f t="shared" si="44"/>
        <v>0</v>
      </c>
      <c r="P82" s="382">
        <f t="shared" si="44"/>
        <v>0</v>
      </c>
    </row>
    <row r="83" spans="1:19" x14ac:dyDescent="0.15">
      <c r="A83" s="14"/>
      <c r="B83" s="18"/>
      <c r="C83" s="14"/>
      <c r="D83" s="14"/>
      <c r="E83" s="14"/>
      <c r="F83" s="14"/>
      <c r="G83" s="14"/>
      <c r="H83" s="14"/>
      <c r="I83" s="14"/>
      <c r="J83" s="14"/>
      <c r="K83" s="14"/>
      <c r="L83" s="14"/>
      <c r="M83" s="14"/>
      <c r="N83" s="14"/>
      <c r="O83" s="71"/>
      <c r="P83" s="71"/>
    </row>
    <row r="84" spans="1:19" x14ac:dyDescent="0.15">
      <c r="G84" s="10"/>
      <c r="H84" s="10"/>
      <c r="I84" s="10"/>
      <c r="J84" s="10"/>
      <c r="K84" s="10"/>
      <c r="L84" s="10"/>
      <c r="M84" s="10"/>
      <c r="N84" s="10"/>
    </row>
    <row r="158" spans="27:27" x14ac:dyDescent="0.15">
      <c r="AA158" s="521" t="s">
        <v>93</v>
      </c>
    </row>
    <row r="159" spans="27:27" x14ac:dyDescent="0.15">
      <c r="AA159" s="521"/>
    </row>
    <row r="160" spans="27:27" x14ac:dyDescent="0.15">
      <c r="AA160" s="521"/>
    </row>
    <row r="161" spans="27:27" x14ac:dyDescent="0.15">
      <c r="AA161" s="521"/>
    </row>
    <row r="162" spans="27:27" x14ac:dyDescent="0.15">
      <c r="AA162" s="521"/>
    </row>
    <row r="163" spans="27:27" x14ac:dyDescent="0.15">
      <c r="AA163" s="521"/>
    </row>
    <row r="164" spans="27:27" x14ac:dyDescent="0.15">
      <c r="AA164" s="521"/>
    </row>
    <row r="165" spans="27:27" x14ac:dyDescent="0.15">
      <c r="AA165" s="521"/>
    </row>
    <row r="166" spans="27:27" x14ac:dyDescent="0.15">
      <c r="AA166" s="521"/>
    </row>
  </sheetData>
  <scenarios current="5" show="1" sqref="D54">
    <scenario name="On-camp instr" locked="1" count="2" user="Grants and Contracts" comment="Created by Grants and Contracts on 6/13/96_x000a_Modified by Grants and Contracts on 6/13/96">
      <inputCells r="L1" val="0.519" numFmtId="165"/>
      <inputCells r="L2" val="0.5" numFmtId="165"/>
    </scenario>
    <scenario name="On-camp res" locked="1" count="2" user="Grants and Contracts" comment="Created by Grants and Contracts on 6/13/96_x000a_Modified by Grants and Contracts on 6/13/96">
      <inputCells r="L1" val="0.555" numFmtId="165"/>
      <inputCells r="L2" val="0.345" numFmtId="165"/>
    </scenario>
    <scenario name="On-camp - other" locked="1" count="2" user="Grants and Contracts" comment="Created by Grants and Contracts on 6/13/96_x000a_Modified by Grants and Contracts on 6/13/96">
      <inputCells r="L1" val="0.237" numFmtId="165"/>
      <inputCells r="L2" val="0.513" numFmtId="165"/>
    </scenario>
    <scenario name="Off-camp instr" locked="1" count="2" user="Grants and Contracts" comment="Created by Grants and Contracts on 6/13/96">
      <inputCells r="L1" val="0.24" numFmtId="165"/>
      <inputCells r="L2" val="0.5" numFmtId="165"/>
    </scenario>
    <scenario name="Off-camp research" locked="1" count="2" user="Grants and Contracts" comment="Created by Grants and Contracts on 6/13/96">
      <inputCells r="L1" val="0.24" numFmtId="165"/>
      <inputCells r="L2" val="0.345" numFmtId="165"/>
    </scenario>
    <scenario name="Off-camp - other" locked="1" count="2" user="Grants and Contracts" comment="Created by Grants and Contracts on 6/13/96">
      <inputCells r="L1" val="0.187" numFmtId="165"/>
      <inputCells r="L2" val="0.513" numFmtId="165"/>
    </scenario>
  </scenarios>
  <mergeCells count="15">
    <mergeCell ref="AA158:AA166"/>
    <mergeCell ref="Q10:Q14"/>
    <mergeCell ref="C11:D11"/>
    <mergeCell ref="A6:F9"/>
    <mergeCell ref="E10:F10"/>
    <mergeCell ref="Q1:Q9"/>
    <mergeCell ref="G10:H10"/>
    <mergeCell ref="I10:J10"/>
    <mergeCell ref="K10:L10"/>
    <mergeCell ref="M10:N10"/>
    <mergeCell ref="C1:E1"/>
    <mergeCell ref="C2:E2"/>
    <mergeCell ref="C3:E3"/>
    <mergeCell ref="C4:E4"/>
    <mergeCell ref="C5:E5"/>
  </mergeCells>
  <conditionalFormatting sqref="Q10">
    <cfRule type="expression" dxfId="0" priority="1">
      <formula>ISNUMBER(SEARCH("GUIDANCE",$Q$10))</formula>
    </cfRule>
  </conditionalFormatting>
  <dataValidations xWindow="396" yWindow="257" count="22">
    <dataValidation allowBlank="1" showInputMessage="1" showErrorMessage="1" promptTitle="Notes" prompt="Add notes as necessary." sqref="A6:F9" xr:uid="{00000000-0002-0000-0700-000000000000}"/>
    <dataValidation type="list" allowBlank="1" showInputMessage="1" showErrorMessage="1" promptTitle="Project Location" prompt="Select the Project Location." sqref="F2" xr:uid="{00000000-0002-0000-0700-000001000000}">
      <formula1>$AH$3:$AI$3</formula1>
    </dataValidation>
    <dataValidation allowBlank="1" showInputMessage="1" showErrorMessage="1" promptTitle="Note" prompt="MTDC or TDC will display based on the value selected in cell I3." sqref="B82" xr:uid="{00000000-0002-0000-0700-000002000000}"/>
    <dataValidation type="list" allowBlank="1" showInputMessage="1" showErrorMessage="1" promptTitle="Project Activity Type" prompt="Select the Project Activity Type." sqref="F1" xr:uid="{00000000-0002-0000-0700-000003000000}">
      <formula1>$AG$6</formula1>
    </dataValidation>
    <dataValidation allowBlank="1" showInputMessage="1" showErrorMessage="1" promptTitle="Applied F&amp;A Rate" prompt="If appplicable, then override the Applicable F&amp;A Rate with the F&amp;A Rate to be applied to this project." sqref="F4" xr:uid="{00000000-0002-0000-0700-000004000000}"/>
    <dataValidation allowBlank="1" showInputMessage="1" showErrorMessage="1" promptTitle="Notes" prompt="Add additional notes as necessary." sqref="A5" xr:uid="{00000000-0002-0000-0700-000005000000}"/>
    <dataValidation allowBlank="1" showInputMessage="1" showErrorMessage="1" promptTitle="Determination" prompt="This field will populate as you complete your budget." sqref="C2:E2" xr:uid="{00000000-0002-0000-0700-000006000000}"/>
    <dataValidation allowBlank="1" showInputMessage="1" showErrorMessage="1" promptTitle="Additional Justification" prompt="Additional Justification is required." sqref="B38" xr:uid="{00000000-0002-0000-0700-000007000000}"/>
    <dataValidation allowBlank="1" showInputMessage="1" showErrorMessage="1" promptTitle="2 CFR 200.430" prompt="Compensation-personal services" sqref="B12 B29" xr:uid="{00000000-0002-0000-0700-000008000000}"/>
    <dataValidation allowBlank="1" showInputMessage="1" showErrorMessage="1" promptTitle="2 CFR 200.431" prompt="Compensation-fringe benefits" sqref="B48" xr:uid="{00000000-0002-0000-0700-000009000000}"/>
    <dataValidation allowBlank="1" showInputMessage="1" showErrorMessage="1" promptTitle="Minimum Salary" prompt="FY 2020 Campus Budget Guidelines: https://www.obfs.uillinois.edu/budgeting/urbana-champaign-campus/budget-guidelines/fy-2020" sqref="B30" xr:uid="{00000000-0002-0000-0700-00000A000000}"/>
    <dataValidation allowBlank="1" showInputMessage="1" showErrorMessage="1" promptTitle="Graduate College-Assistantships" prompt="https://grad.illinois.edu/assistantships" sqref="B34" xr:uid="{00000000-0002-0000-0700-00000B000000}"/>
    <dataValidation allowBlank="1" showInputMessage="1" showErrorMessage="1" promptTitle="2 CFR 200.33" prompt="Tangible personal property having a useful life of more than one year and a per-unit acquisition cost which equals or exceeds $5,000." sqref="B51" xr:uid="{00000000-0002-0000-0700-00000C000000}"/>
    <dataValidation allowBlank="1" showInputMessage="1" showErrorMessage="1" promptTitle="OBFS 15" prompt="Travel Reimbursement and Per Diem: https://www.obfs.uillinois.edu/bfpp/section-15-travel/travel-reimbursement-and-per-diem" sqref="B53:B54" xr:uid="{00000000-0002-0000-0700-00000D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56" xr:uid="{00000000-0002-0000-0700-00000E000000}"/>
    <dataValidation allowBlank="1" showInputMessage="1" showErrorMessage="1" promptTitle="2 CFR 200.314" prompt="Supplies" sqref="B59" xr:uid="{00000000-0002-0000-0700-00000F000000}"/>
    <dataValidation allowBlank="1" showInputMessage="1" showErrorMessage="1" promptTitle="2 CFR 200.461" prompt="Publication and printing costs" sqref="B60" xr:uid="{00000000-0002-0000-0700-000010000000}"/>
    <dataValidation allowBlank="1" showInputMessage="1" showErrorMessage="1" promptTitle="2 CFR 200.330(b)" prompt="Contractor (Vendor) Costs" sqref="B69" xr:uid="{00000000-0002-0000-0700-000011000000}"/>
    <dataValidation allowBlank="1" showInputMessage="1" showErrorMessage="1" promptTitle="2 CFR 200.459" prompt="Professional Service Costs" sqref="B61" xr:uid="{00000000-0002-0000-0700-000012000000}"/>
    <dataValidation allowBlank="1" showInputMessage="1" showErrorMessage="1" promptTitle="Internal Program Rate" prompt="May be deemed as prohibited voluntary cost share by NSF." sqref="B63" xr:uid="{00000000-0002-0000-0700-000013000000}"/>
    <dataValidation allowBlank="1" showInputMessage="1" showErrorMessage="1" promptTitle="Service Activities" prompt="Description: https://www.obfs.uillinois.edu/government-costing/service-Activities/" sqref="B71" xr:uid="{00000000-0002-0000-0700-000014000000}"/>
    <dataValidation allowBlank="1" showInputMessage="1" showErrorMessage="1" promptTitle="2 CFR 200.92" prompt="Subaward" sqref="B64" xr:uid="{00000000-0002-0000-0700-000015000000}"/>
  </dataValidations>
  <hyperlinks>
    <hyperlink ref="B71" r:id="rId1" xr:uid="{00000000-0004-0000-0700-000000000000}"/>
  </hyperlinks>
  <printOptions horizontalCentered="1"/>
  <pageMargins left="0.7" right="0.7" top="0.75" bottom="0.75" header="0.3" footer="0.3"/>
  <pageSetup scale="64" fitToHeight="0" orientation="landscape" r:id="rId2"/>
  <headerFooter alignWithMargins="0">
    <oddHeader>&amp;L&amp;G&amp;C&amp;"Arial,Bold"&amp;12SPA Budget Template - FY20&amp;RPage &amp;P of &amp;N</oddHeader>
    <oddFooter>&amp;LSPA v.20190802&amp;C&amp;A&amp;RLast Updated: &amp;D</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E15D0E1F74E840B65E9E4D3FB45EFC" ma:contentTypeVersion="13" ma:contentTypeDescription="Create a new document." ma:contentTypeScope="" ma:versionID="bd84f48c82f29d50108784b23813c182">
  <xsd:schema xmlns:xsd="http://www.w3.org/2001/XMLSchema" xmlns:xs="http://www.w3.org/2001/XMLSchema" xmlns:p="http://schemas.microsoft.com/office/2006/metadata/properties" xmlns:ns3="2276d30c-881c-4459-9482-db0160211839" xmlns:ns4="9c42e046-e8a5-4fe3-8fad-d637863f861e" targetNamespace="http://schemas.microsoft.com/office/2006/metadata/properties" ma:root="true" ma:fieldsID="c335cba78912c6aeda8994f82fb7d769" ns3:_="" ns4:_="">
    <xsd:import namespace="2276d30c-881c-4459-9482-db0160211839"/>
    <xsd:import namespace="9c42e046-e8a5-4fe3-8fad-d637863f861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76d30c-881c-4459-9482-db016021183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42e046-e8a5-4fe3-8fad-d637863f861e"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6F4386-BADB-4C33-B69C-A852CF5777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76d30c-881c-4459-9482-db0160211839"/>
    <ds:schemaRef ds:uri="9c42e046-e8a5-4fe3-8fad-d637863f86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491068-4A18-4770-8BDA-B9E6B7C65036}">
  <ds:schemaRefs>
    <ds:schemaRef ds:uri="http://schemas.microsoft.com/sharepoint/v3/contenttype/forms"/>
  </ds:schemaRefs>
</ds:datastoreItem>
</file>

<file path=customXml/itemProps3.xml><?xml version="1.0" encoding="utf-8"?>
<ds:datastoreItem xmlns:ds="http://schemas.openxmlformats.org/officeDocument/2006/customXml" ds:itemID="{0546F590-D1E1-4480-8BB6-CD62A282C781}">
  <ds:schemaRefs>
    <ds:schemaRef ds:uri="http://purl.org/dc/terms/"/>
    <ds:schemaRef ds:uri="http://schemas.openxmlformats.org/package/2006/metadata/core-properties"/>
    <ds:schemaRef ds:uri="http://schemas.microsoft.com/office/2006/documentManagement/types"/>
    <ds:schemaRef ds:uri="9c42e046-e8a5-4fe3-8fad-d637863f861e"/>
    <ds:schemaRef ds:uri="http://purl.org/dc/elements/1.1/"/>
    <ds:schemaRef ds:uri="http://schemas.microsoft.com/office/2006/metadata/properties"/>
    <ds:schemaRef ds:uri="http://schemas.microsoft.com/office/infopath/2007/PartnerControls"/>
    <ds:schemaRef ds:uri="2276d30c-881c-4459-9482-db016021183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Guidance</vt:lpstr>
      <vt:lpstr>General</vt:lpstr>
      <vt:lpstr>State of IL - GOMB</vt:lpstr>
      <vt:lpstr>USDA-NIFA 30%</vt:lpstr>
      <vt:lpstr>USDA-APHIS 15%</vt:lpstr>
      <vt:lpstr>Cost Share</vt:lpstr>
      <vt:lpstr>UIC Component</vt:lpstr>
      <vt:lpstr>location tool</vt:lpstr>
      <vt:lpstr>'Cost Share'!Print_Area</vt:lpstr>
      <vt:lpstr>General!Print_Area</vt:lpstr>
      <vt:lpstr>'location tool'!Print_Area</vt:lpstr>
      <vt:lpstr>'State of IL - GOMB'!Print_Area</vt:lpstr>
      <vt:lpstr>'UIC Component'!Print_Area</vt:lpstr>
      <vt:lpstr>'USDA-APHIS 15%'!Print_Area</vt:lpstr>
      <vt:lpstr>'USDA-NIFA 30%'!Print_Area</vt:lpstr>
      <vt:lpstr>'Cost Share'!Print_Titles</vt:lpstr>
      <vt:lpstr>General!Print_Titles</vt:lpstr>
      <vt:lpstr>'location tool'!Print_Titles</vt:lpstr>
      <vt:lpstr>'State of IL - GOMB'!Print_Titles</vt:lpstr>
      <vt:lpstr>'UIC Component'!Print_Titles</vt:lpstr>
      <vt:lpstr>'USDA-APHIS 15%'!Print_Titles</vt:lpstr>
      <vt:lpstr>'USDA-NIFA 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Rogers, Brian P</dc:creator>
  <cp:lastModifiedBy>Bryan Dunne</cp:lastModifiedBy>
  <cp:lastPrinted>2019-08-02T14:55:46Z</cp:lastPrinted>
  <dcterms:created xsi:type="dcterms:W3CDTF">1997-01-15T14:44:36Z</dcterms:created>
  <dcterms:modified xsi:type="dcterms:W3CDTF">2019-08-06T19:28:44Z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0x01010058E15D0E1F74E840B65E9E4D3FB45EFC</vt:lpwstr>
  </property>
</Properties>
</file>